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13.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Budget" sheetId="1" state="visible" r:id="rId3"/>
    <sheet name="January" sheetId="2" state="visible" r:id="rId4"/>
    <sheet name="February" sheetId="3" state="visible" r:id="rId5"/>
    <sheet name="March" sheetId="4" state="visible" r:id="rId6"/>
    <sheet name="April" sheetId="5" state="visible" r:id="rId7"/>
    <sheet name="May" sheetId="6" state="visible" r:id="rId8"/>
    <sheet name="June" sheetId="7" state="visible" r:id="rId9"/>
    <sheet name="July" sheetId="8" state="visible" r:id="rId10"/>
    <sheet name="August" sheetId="9" state="visible" r:id="rId11"/>
    <sheet name="September" sheetId="10" state="visible" r:id="rId12"/>
    <sheet name="October" sheetId="11" state="visible" r:id="rId13"/>
    <sheet name="November" sheetId="12" state="visible" r:id="rId14"/>
    <sheet name="December" sheetId="13" state="visible" r:id="rId15"/>
  </sheets>
  <calcPr iterateCount="100" refMode="A1" iterate="false" iterateDelta="0.001"/>
  <extLst>
    <ext xmlns:loext="http://schemas.libreoffice.org/" uri="{7626C862-2A13-11E5-B345-FEFF819CDC9F}">
      <loext:extCalcPr stringRefSyntax="CalcA1ExcelA1"/>
    </ext>
  </extLst>
</workbook>
</file>

<file path=xl/sharedStrings.xml><?xml version="1.0" encoding="utf-8"?>
<sst xmlns="http://schemas.openxmlformats.org/spreadsheetml/2006/main" count="990" uniqueCount="122">
  <si>
    <t xml:space="preserve">General</t>
  </si>
  <si>
    <t xml:space="preserve">Transport</t>
  </si>
  <si>
    <t xml:space="preserve">Entertainment</t>
  </si>
  <si>
    <t xml:space="preserve">Payments</t>
  </si>
  <si>
    <t xml:space="preserve">Cash</t>
  </si>
  <si>
    <t xml:space="preserve">OUT</t>
  </si>
  <si>
    <t xml:space="preserve">IN</t>
  </si>
  <si>
    <t xml:space="preserve">NET</t>
  </si>
  <si>
    <t xml:space="preserve">(DAY)</t>
  </si>
  <si>
    <t xml:space="preserve">January</t>
  </si>
  <si>
    <t xml:space="preserve">Jan</t>
  </si>
  <si>
    <t xml:space="preserve">February</t>
  </si>
  <si>
    <t xml:space="preserve">Feb</t>
  </si>
  <si>
    <t xml:space="preserve">March</t>
  </si>
  <si>
    <t xml:space="preserve">Mar</t>
  </si>
  <si>
    <t xml:space="preserve">April</t>
  </si>
  <si>
    <t xml:space="preserve">Apr</t>
  </si>
  <si>
    <t xml:space="preserve">May</t>
  </si>
  <si>
    <t xml:space="preserve">June</t>
  </si>
  <si>
    <t xml:space="preserve">Jun</t>
  </si>
  <si>
    <t xml:space="preserve">July</t>
  </si>
  <si>
    <t xml:space="preserve">Jul</t>
  </si>
  <si>
    <t xml:space="preserve">August</t>
  </si>
  <si>
    <t xml:space="preserve">Aug</t>
  </si>
  <si>
    <t xml:space="preserve">September</t>
  </si>
  <si>
    <t xml:space="preserve">Sep</t>
  </si>
  <si>
    <t xml:space="preserve">October</t>
  </si>
  <si>
    <t xml:space="preserve">Oct</t>
  </si>
  <si>
    <t xml:space="preserve">November</t>
  </si>
  <si>
    <t xml:space="preserve">Nov</t>
  </si>
  <si>
    <t xml:space="preserve">December</t>
  </si>
  <si>
    <t xml:space="preserve">Dec</t>
  </si>
  <si>
    <t xml:space="preserve">Household/
Groceries</t>
  </si>
  <si>
    <t xml:space="preserve">Other
Food</t>
  </si>
  <si>
    <t xml:space="preserve">Other
Spending</t>
  </si>
  <si>
    <t xml:space="preserve">Public 
Transport</t>
  </si>
  <si>
    <t xml:space="preserve">Taxis/
Travel</t>
  </si>
  <si>
    <t xml:space="preserve">Dining</t>
  </si>
  <si>
    <t xml:space="preserve">Alcohol</t>
  </si>
  <si>
    <t xml:space="preserve">Experiences</t>
  </si>
  <si>
    <t xml:space="preserve">Utilities</t>
  </si>
  <si>
    <t xml:space="preserve">Subscriptions</t>
  </si>
  <si>
    <t xml:space="preserve">Phone</t>
  </si>
  <si>
    <t xml:space="preserve">Rent</t>
  </si>
  <si>
    <t xml:space="preserve">Other Monthly
Payments</t>
  </si>
  <si>
    <t xml:space="preserve">Annual 
Payments</t>
  </si>
  <si>
    <t xml:space="preserve">TOTAL OUT</t>
  </si>
  <si>
    <t xml:space="preserve">TOTAL IN</t>
  </si>
  <si>
    <t xml:space="preserve">TOTAL NET</t>
  </si>
  <si>
    <t xml:space="preserve">PER DAY</t>
  </si>
  <si>
    <t xml:space="preserve">FORECAST</t>
  </si>
  <si>
    <t xml:space="preserve">RECURRING PAYMENTS</t>
  </si>
  <si>
    <t xml:space="preserve">Holidays</t>
  </si>
  <si>
    <t xml:space="preserve">Due</t>
  </si>
  <si>
    <t xml:space="preserve">TOTAL</t>
  </si>
  <si>
    <t xml:space="preserve">Travel</t>
  </si>
  <si>
    <t xml:space="preserve">Lodging</t>
  </si>
  <si>
    <t xml:space="preserve">Spending</t>
  </si>
  <si>
    <t xml:space="preserve">Annual</t>
  </si>
  <si>
    <t xml:space="preserve">Payment #1</t>
  </si>
  <si>
    <t xml:space="preserve">Monthly</t>
  </si>
  <si>
    <t xml:space="preserve">Hydro</t>
  </si>
  <si>
    <t xml:space="preserve">Internet</t>
  </si>
  <si>
    <t xml:space="preserve">Other Monthly</t>
  </si>
  <si>
    <t xml:space="preserve">Payment #2</t>
  </si>
  <si>
    <t xml:space="preserve">Cancelled</t>
  </si>
  <si>
    <t xml:space="preserve">Payment #3</t>
  </si>
  <si>
    <t xml:space="preserve">Leap Year</t>
  </si>
  <si>
    <t xml:space="preserve">Archived</t>
  </si>
  <si>
    <t xml:space="preserve">YES</t>
  </si>
  <si>
    <t xml:space="preserve">NO</t>
  </si>
  <si>
    <t xml:space="preserve">SUBSCRIPTION TRACKER</t>
  </si>
  <si>
    <t xml:space="preserve">Notes:</t>
  </si>
  <si>
    <t xml:space="preserve">
- This is a place to put notes for each year's budget.
- Items in ‘RECURRING PAYMENTS’ and ‘SUBSCRIPTION TRACKER’ will auto populate on the given due date. 
- Switch ‘Archived’ to “YES” to remove ‘TO DATE’ and use totals. </t>
  </si>
  <si>
    <t xml:space="preserve">Subscription #1</t>
  </si>
  <si>
    <t xml:space="preserve">Subscription #2</t>
  </si>
  <si>
    <t xml:space="preserve">Subscription #3</t>
  </si>
  <si>
    <t xml:space="preserve">Subscription #4</t>
  </si>
  <si>
    <t xml:space="preserve">Subscription #5</t>
  </si>
  <si>
    <t xml:space="preserve">Subscription #6</t>
  </si>
  <si>
    <t xml:space="preserve">Suspended</t>
  </si>
  <si>
    <t xml:space="preserve">Holiday</t>
  </si>
  <si>
    <t xml:space="preserve">Notes</t>
  </si>
  <si>
    <r>
      <rPr>
        <sz val="10"/>
        <rFont val="Atkinson Hyperlegible"/>
        <family val="0"/>
      </rPr>
      <t xml:space="preserve">1</t>
    </r>
    <r>
      <rPr>
        <vertAlign val="superscript"/>
        <sz val="10"/>
        <rFont val="Atkinson Hyperlegible"/>
        <family val="0"/>
      </rPr>
      <t xml:space="preserve">st</t>
    </r>
  </si>
  <si>
    <t xml:space="preserve">Are you travelling?</t>
  </si>
  <si>
    <t xml:space="preserve">
- This is a place to put notes for each month's budget.
- Most figures in this sheet are randomly generated.
- Scroll to the right for holiday spending.</t>
  </si>
  <si>
    <r>
      <rPr>
        <sz val="10"/>
        <rFont val="Atkinson Hyperlegible"/>
        <family val="0"/>
      </rPr>
      <t xml:space="preserve">2</t>
    </r>
    <r>
      <rPr>
        <vertAlign val="superscript"/>
        <sz val="10"/>
        <rFont val="Atkinson Hyperlegible"/>
        <family val="0"/>
      </rPr>
      <t xml:space="preserve">nd</t>
    </r>
  </si>
  <si>
    <r>
      <rPr>
        <sz val="10"/>
        <rFont val="Atkinson Hyperlegible"/>
        <family val="0"/>
      </rPr>
      <t xml:space="preserve">3</t>
    </r>
    <r>
      <rPr>
        <vertAlign val="superscript"/>
        <sz val="10"/>
        <rFont val="Atkinson Hyperlegible"/>
        <family val="0"/>
      </rPr>
      <t xml:space="preserve">rd</t>
    </r>
  </si>
  <si>
    <r>
      <rPr>
        <sz val="10"/>
        <rFont val="Atkinson Hyperlegible"/>
        <family val="0"/>
      </rPr>
      <t xml:space="preserve">4</t>
    </r>
    <r>
      <rPr>
        <vertAlign val="superscript"/>
        <sz val="10"/>
        <rFont val="Atkinson Hyperlegible"/>
        <family val="0"/>
      </rPr>
      <t xml:space="preserve">th</t>
    </r>
  </si>
  <si>
    <r>
      <rPr>
        <sz val="10"/>
        <rFont val="Atkinson Hyperlegible"/>
        <family val="0"/>
      </rPr>
      <t xml:space="preserve">5</t>
    </r>
    <r>
      <rPr>
        <vertAlign val="superscript"/>
        <sz val="10"/>
        <rFont val="Atkinson Hyperlegible"/>
        <family val="0"/>
      </rPr>
      <t xml:space="preserve">th</t>
    </r>
  </si>
  <si>
    <r>
      <rPr>
        <sz val="10"/>
        <rFont val="Atkinson Hyperlegible"/>
        <family val="0"/>
      </rPr>
      <t xml:space="preserve">6</t>
    </r>
    <r>
      <rPr>
        <vertAlign val="superscript"/>
        <sz val="10"/>
        <rFont val="Atkinson Hyperlegible"/>
        <family val="0"/>
      </rPr>
      <t xml:space="preserve">th</t>
    </r>
  </si>
  <si>
    <t xml:space="preserve">
- This is a place to put notes for holiday spending.
- Toggle ‘Are you travelling?’ to ‘YES’ to see a daily total that uses the duration of your trip (assuming you spend money every day). ‘DAY’ (AB37) divides by the number of days in the current month, like other spending categories.</t>
  </si>
  <si>
    <r>
      <rPr>
        <sz val="10"/>
        <rFont val="Atkinson Hyperlegible"/>
        <family val="0"/>
      </rPr>
      <t xml:space="preserve">7</t>
    </r>
    <r>
      <rPr>
        <vertAlign val="superscript"/>
        <sz val="10"/>
        <rFont val="Atkinson Hyperlegible"/>
        <family val="0"/>
      </rPr>
      <t xml:space="preserve">th</t>
    </r>
  </si>
  <si>
    <r>
      <rPr>
        <sz val="10"/>
        <rFont val="Atkinson Hyperlegible"/>
        <family val="0"/>
      </rPr>
      <t xml:space="preserve">8</t>
    </r>
    <r>
      <rPr>
        <vertAlign val="superscript"/>
        <sz val="10"/>
        <rFont val="Atkinson Hyperlegible"/>
        <family val="0"/>
      </rPr>
      <t xml:space="preserve">th</t>
    </r>
  </si>
  <si>
    <r>
      <rPr>
        <sz val="10"/>
        <rFont val="Atkinson Hyperlegible"/>
        <family val="0"/>
      </rPr>
      <t xml:space="preserve">9</t>
    </r>
    <r>
      <rPr>
        <vertAlign val="superscript"/>
        <sz val="10"/>
        <rFont val="Atkinson Hyperlegible"/>
        <family val="0"/>
      </rPr>
      <t xml:space="preserve">th</t>
    </r>
  </si>
  <si>
    <r>
      <rPr>
        <sz val="10"/>
        <rFont val="Atkinson Hyperlegible"/>
        <family val="0"/>
      </rPr>
      <t xml:space="preserve">10</t>
    </r>
    <r>
      <rPr>
        <vertAlign val="superscript"/>
        <sz val="10"/>
        <rFont val="Atkinson Hyperlegible"/>
        <family val="0"/>
      </rPr>
      <t xml:space="preserve">th</t>
    </r>
  </si>
  <si>
    <r>
      <rPr>
        <sz val="10"/>
        <rFont val="Atkinson Hyperlegible"/>
        <family val="0"/>
      </rPr>
      <t xml:space="preserve">11</t>
    </r>
    <r>
      <rPr>
        <vertAlign val="superscript"/>
        <sz val="10"/>
        <rFont val="Atkinson Hyperlegible"/>
        <family val="0"/>
      </rPr>
      <t xml:space="preserve">th</t>
    </r>
  </si>
  <si>
    <r>
      <rPr>
        <sz val="10"/>
        <rFont val="Atkinson Hyperlegible"/>
        <family val="0"/>
      </rPr>
      <t xml:space="preserve">12</t>
    </r>
    <r>
      <rPr>
        <vertAlign val="superscript"/>
        <sz val="10"/>
        <rFont val="Atkinson Hyperlegible"/>
        <family val="0"/>
      </rPr>
      <t xml:space="preserve">th</t>
    </r>
  </si>
  <si>
    <r>
      <rPr>
        <sz val="10"/>
        <rFont val="Atkinson Hyperlegible"/>
        <family val="0"/>
      </rPr>
      <t xml:space="preserve">13</t>
    </r>
    <r>
      <rPr>
        <vertAlign val="superscript"/>
        <sz val="10"/>
        <rFont val="Atkinson Hyperlegible"/>
        <family val="0"/>
      </rPr>
      <t xml:space="preserve">th</t>
    </r>
  </si>
  <si>
    <r>
      <rPr>
        <sz val="10"/>
        <rFont val="Atkinson Hyperlegible"/>
        <family val="0"/>
      </rPr>
      <t xml:space="preserve">14</t>
    </r>
    <r>
      <rPr>
        <vertAlign val="superscript"/>
        <sz val="10"/>
        <rFont val="Atkinson Hyperlegible"/>
        <family val="0"/>
      </rPr>
      <t xml:space="preserve">th</t>
    </r>
  </si>
  <si>
    <r>
      <rPr>
        <sz val="10"/>
        <rFont val="Atkinson Hyperlegible"/>
        <family val="0"/>
      </rPr>
      <t xml:space="preserve">15</t>
    </r>
    <r>
      <rPr>
        <vertAlign val="superscript"/>
        <sz val="10"/>
        <rFont val="Atkinson Hyperlegible"/>
        <family val="0"/>
      </rPr>
      <t xml:space="preserve">th</t>
    </r>
  </si>
  <si>
    <r>
      <rPr>
        <sz val="10"/>
        <rFont val="Atkinson Hyperlegible"/>
        <family val="0"/>
      </rPr>
      <t xml:space="preserve">16</t>
    </r>
    <r>
      <rPr>
        <vertAlign val="superscript"/>
        <sz val="10"/>
        <rFont val="Atkinson Hyperlegible"/>
        <family val="0"/>
      </rPr>
      <t xml:space="preserve">th</t>
    </r>
  </si>
  <si>
    <r>
      <rPr>
        <sz val="10"/>
        <rFont val="Atkinson Hyperlegible"/>
        <family val="0"/>
      </rPr>
      <t xml:space="preserve">17</t>
    </r>
    <r>
      <rPr>
        <vertAlign val="superscript"/>
        <sz val="10"/>
        <rFont val="Atkinson Hyperlegible"/>
        <family val="0"/>
      </rPr>
      <t xml:space="preserve">th</t>
    </r>
  </si>
  <si>
    <r>
      <rPr>
        <sz val="10"/>
        <rFont val="Atkinson Hyperlegible"/>
        <family val="0"/>
      </rPr>
      <t xml:space="preserve">18</t>
    </r>
    <r>
      <rPr>
        <vertAlign val="superscript"/>
        <sz val="10"/>
        <rFont val="Atkinson Hyperlegible"/>
        <family val="0"/>
      </rPr>
      <t xml:space="preserve">th</t>
    </r>
  </si>
  <si>
    <r>
      <rPr>
        <sz val="10"/>
        <rFont val="Atkinson Hyperlegible"/>
        <family val="0"/>
      </rPr>
      <t xml:space="preserve">19</t>
    </r>
    <r>
      <rPr>
        <vertAlign val="superscript"/>
        <sz val="10"/>
        <rFont val="Atkinson Hyperlegible"/>
        <family val="0"/>
      </rPr>
      <t xml:space="preserve">th</t>
    </r>
  </si>
  <si>
    <r>
      <rPr>
        <sz val="10"/>
        <rFont val="Atkinson Hyperlegible"/>
        <family val="0"/>
      </rPr>
      <t xml:space="preserve">20</t>
    </r>
    <r>
      <rPr>
        <vertAlign val="superscript"/>
        <sz val="10"/>
        <rFont val="Atkinson Hyperlegible"/>
        <family val="0"/>
      </rPr>
      <t xml:space="preserve">th</t>
    </r>
  </si>
  <si>
    <r>
      <rPr>
        <sz val="10"/>
        <rFont val="Atkinson Hyperlegible"/>
        <family val="0"/>
      </rPr>
      <t xml:space="preserve">21</t>
    </r>
    <r>
      <rPr>
        <vertAlign val="superscript"/>
        <sz val="10"/>
        <rFont val="Atkinson Hyperlegible"/>
        <family val="0"/>
      </rPr>
      <t xml:space="preserve">st</t>
    </r>
  </si>
  <si>
    <r>
      <rPr>
        <sz val="10"/>
        <rFont val="Atkinson Hyperlegible"/>
        <family val="0"/>
      </rPr>
      <t xml:space="preserve">22</t>
    </r>
    <r>
      <rPr>
        <vertAlign val="superscript"/>
        <sz val="10"/>
        <rFont val="Atkinson Hyperlegible"/>
        <family val="0"/>
      </rPr>
      <t xml:space="preserve">nd</t>
    </r>
  </si>
  <si>
    <r>
      <rPr>
        <sz val="10"/>
        <rFont val="Atkinson Hyperlegible"/>
        <family val="0"/>
      </rPr>
      <t xml:space="preserve">23</t>
    </r>
    <r>
      <rPr>
        <vertAlign val="superscript"/>
        <sz val="10"/>
        <rFont val="Atkinson Hyperlegible"/>
        <family val="0"/>
      </rPr>
      <t xml:space="preserve">rd</t>
    </r>
  </si>
  <si>
    <r>
      <rPr>
        <sz val="10"/>
        <rFont val="Atkinson Hyperlegible"/>
        <family val="0"/>
      </rPr>
      <t xml:space="preserve">24</t>
    </r>
    <r>
      <rPr>
        <vertAlign val="superscript"/>
        <sz val="10"/>
        <rFont val="Atkinson Hyperlegible"/>
        <family val="0"/>
      </rPr>
      <t xml:space="preserve">th</t>
    </r>
  </si>
  <si>
    <r>
      <rPr>
        <sz val="10"/>
        <rFont val="Atkinson Hyperlegible"/>
        <family val="0"/>
      </rPr>
      <t xml:space="preserve">25</t>
    </r>
    <r>
      <rPr>
        <vertAlign val="superscript"/>
        <sz val="10"/>
        <rFont val="Atkinson Hyperlegible"/>
        <family val="0"/>
      </rPr>
      <t xml:space="preserve">th</t>
    </r>
  </si>
  <si>
    <r>
      <rPr>
        <sz val="10"/>
        <rFont val="Atkinson Hyperlegible"/>
        <family val="0"/>
      </rPr>
      <t xml:space="preserve">26</t>
    </r>
    <r>
      <rPr>
        <vertAlign val="superscript"/>
        <sz val="10"/>
        <rFont val="Atkinson Hyperlegible"/>
        <family val="0"/>
      </rPr>
      <t xml:space="preserve">th</t>
    </r>
  </si>
  <si>
    <r>
      <rPr>
        <sz val="10"/>
        <rFont val="Atkinson Hyperlegible"/>
        <family val="0"/>
      </rPr>
      <t xml:space="preserve">27</t>
    </r>
    <r>
      <rPr>
        <vertAlign val="superscript"/>
        <sz val="10"/>
        <rFont val="Atkinson Hyperlegible"/>
        <family val="0"/>
      </rPr>
      <t xml:space="preserve">th</t>
    </r>
  </si>
  <si>
    <r>
      <rPr>
        <sz val="10"/>
        <rFont val="Atkinson Hyperlegible"/>
        <family val="0"/>
      </rPr>
      <t xml:space="preserve">28</t>
    </r>
    <r>
      <rPr>
        <vertAlign val="superscript"/>
        <sz val="10"/>
        <rFont val="Atkinson Hyperlegible"/>
        <family val="0"/>
      </rPr>
      <t xml:space="preserve">th</t>
    </r>
  </si>
  <si>
    <r>
      <rPr>
        <sz val="10"/>
        <rFont val="Atkinson Hyperlegible"/>
        <family val="0"/>
      </rPr>
      <t xml:space="preserve">29</t>
    </r>
    <r>
      <rPr>
        <vertAlign val="superscript"/>
        <sz val="10"/>
        <rFont val="Atkinson Hyperlegible"/>
        <family val="0"/>
      </rPr>
      <t xml:space="preserve">th</t>
    </r>
  </si>
  <si>
    <r>
      <rPr>
        <sz val="10"/>
        <rFont val="Atkinson Hyperlegible"/>
        <family val="0"/>
      </rPr>
      <t xml:space="preserve">30</t>
    </r>
    <r>
      <rPr>
        <vertAlign val="superscript"/>
        <sz val="10"/>
        <rFont val="Atkinson Hyperlegible"/>
        <family val="0"/>
      </rPr>
      <t xml:space="preserve">th</t>
    </r>
  </si>
  <si>
    <r>
      <rPr>
        <sz val="10"/>
        <rFont val="Atkinson Hyperlegible"/>
        <family val="0"/>
      </rPr>
      <t xml:space="preserve">31</t>
    </r>
    <r>
      <rPr>
        <vertAlign val="superscript"/>
        <sz val="10"/>
        <rFont val="Atkinson Hyperlegible"/>
        <family val="0"/>
      </rPr>
      <t xml:space="preserve">st</t>
    </r>
  </si>
  <si>
    <t xml:space="preserve">Holiday
Spending</t>
  </si>
  <si>
    <t xml:space="preserve">% </t>
  </si>
  <si>
    <t xml:space="preserve">SUM</t>
  </si>
  <si>
    <t xml:space="preserve">DAY</t>
  </si>
  <si>
    <t xml:space="preserve">
- Change 'Budget.E16:17’ To ‘YES’ if it’s a leap year.
- Most figures in this sheet are randomly generated.
- Scroll to the right for holiday spending.</t>
  </si>
</sst>
</file>

<file path=xl/styles.xml><?xml version="1.0" encoding="utf-8"?>
<styleSheet xmlns="http://schemas.openxmlformats.org/spreadsheetml/2006/main">
  <numFmts count="6">
    <numFmt numFmtId="164" formatCode="General"/>
    <numFmt numFmtId="165" formatCode="[$$-1009]#,##0.00;[RED]\-[$$-1009]#,##0.00"/>
    <numFmt numFmtId="166" formatCode="\(0.0%\)"/>
    <numFmt numFmtId="167" formatCode="\([$$-1009]#,##0.00\);[RED]&quot;(-&quot;[$$-1009]#,##0.00\)"/>
    <numFmt numFmtId="168" formatCode="General"/>
    <numFmt numFmtId="169" formatCode="mmm\ d&quot; (&quot;ddd\)"/>
  </numFmts>
  <fonts count="22">
    <font>
      <sz val="10"/>
      <name val="Arial"/>
      <family val="2"/>
    </font>
    <font>
      <sz val="10"/>
      <name val="Arial"/>
      <family val="0"/>
    </font>
    <font>
      <sz val="10"/>
      <name val="Arial"/>
      <family val="0"/>
    </font>
    <font>
      <sz val="10"/>
      <name val="Arial"/>
      <family val="0"/>
    </font>
    <font>
      <sz val="10"/>
      <color rgb="FF00A933"/>
      <name val="Arial"/>
      <family val="2"/>
    </font>
    <font>
      <sz val="10"/>
      <name val="Atkinson Hyperlegible"/>
      <family val="0"/>
    </font>
    <font>
      <b val="true"/>
      <sz val="12"/>
      <name val="Atkinson Hyperlegible"/>
      <family val="0"/>
    </font>
    <font>
      <b val="true"/>
      <i val="true"/>
      <sz val="12"/>
      <name val="Atkinson Hyperlegible"/>
      <family val="0"/>
    </font>
    <font>
      <b val="true"/>
      <i val="true"/>
      <u val="single"/>
      <sz val="12"/>
      <name val="Atkinson Hyperlegible"/>
      <family val="0"/>
    </font>
    <font>
      <i val="true"/>
      <sz val="9"/>
      <name val="Atkinson Hyperlegible"/>
      <family val="0"/>
    </font>
    <font>
      <sz val="9"/>
      <name val="Atkinson Hyperlegible"/>
      <family val="0"/>
    </font>
    <font>
      <sz val="10"/>
      <color rgb="FF00A933"/>
      <name val="Atkinson Hyperlegible"/>
      <family val="0"/>
    </font>
    <font>
      <sz val="9"/>
      <color rgb="FF00A933"/>
      <name val="Atkinson Hyperlegible"/>
      <family val="0"/>
    </font>
    <font>
      <i val="true"/>
      <sz val="10"/>
      <name val="Atkinson Hyperlegible"/>
      <family val="0"/>
    </font>
    <font>
      <b val="true"/>
      <sz val="10"/>
      <name val="Atkinson Hyperlegible"/>
      <family val="0"/>
    </font>
    <font>
      <b val="true"/>
      <u val="single"/>
      <sz val="10"/>
      <name val="Atkinson Hyperlegible"/>
      <family val="0"/>
    </font>
    <font>
      <b val="true"/>
      <sz val="10"/>
      <color rgb="FF00A933"/>
      <name val="Atkinson Hyperlegible"/>
      <family val="0"/>
    </font>
    <font>
      <b val="true"/>
      <i val="true"/>
      <sz val="10"/>
      <name val="Atkinson Hyperlegible"/>
      <family val="0"/>
    </font>
    <font>
      <sz val="10"/>
      <color rgb="FFFFFFFF"/>
      <name val="Atkinson Hyperlegible"/>
      <family val="0"/>
    </font>
    <font>
      <b val="true"/>
      <sz val="10"/>
      <name val="Arial"/>
      <family val="2"/>
    </font>
    <font>
      <b val="true"/>
      <u val="single"/>
      <sz val="12"/>
      <name val="Atkinson Hyperlegible"/>
      <family val="0"/>
    </font>
    <font>
      <vertAlign val="superscript"/>
      <sz val="10"/>
      <name val="Atkinson Hyperlegible"/>
      <family val="0"/>
    </font>
  </fonts>
  <fills count="7">
    <fill>
      <patternFill patternType="none"/>
    </fill>
    <fill>
      <patternFill patternType="gray125"/>
    </fill>
    <fill>
      <patternFill patternType="solid">
        <fgColor rgb="FFDDDDDD"/>
        <bgColor rgb="FFCCCCCC"/>
      </patternFill>
    </fill>
    <fill>
      <patternFill patternType="solid">
        <fgColor rgb="FFEEEEEE"/>
        <bgColor rgb="FFFFFFFF"/>
      </patternFill>
    </fill>
    <fill>
      <patternFill patternType="solid">
        <fgColor rgb="FFFFFFFF"/>
        <bgColor rgb="FFFFFFCC"/>
      </patternFill>
    </fill>
    <fill>
      <patternFill patternType="solid">
        <fgColor rgb="FF999999"/>
        <bgColor rgb="FF808080"/>
      </patternFill>
    </fill>
    <fill>
      <patternFill patternType="solid">
        <fgColor rgb="FFCCCCCC"/>
        <bgColor rgb="FFDDDDDD"/>
      </patternFill>
    </fill>
  </fills>
  <borders count="43">
    <border diagonalUp="false" diagonalDown="false">
      <left/>
      <right/>
      <top/>
      <bottom/>
      <diagonal/>
    </border>
    <border diagonalUp="false" diagonalDown="false">
      <left/>
      <right style="dotted">
        <color rgb="FF808080"/>
      </right>
      <top/>
      <bottom style="dotted">
        <color rgb="FF808080"/>
      </bottom>
      <diagonal/>
    </border>
    <border diagonalUp="false" diagonalDown="false">
      <left style="thin"/>
      <right style="dotted">
        <color rgb="FF808080"/>
      </right>
      <top/>
      <bottom style="dotted">
        <color rgb="FF808080"/>
      </bottom>
      <diagonal/>
    </border>
    <border diagonalUp="false" diagonalDown="false">
      <left style="dotted">
        <color rgb="FF808080"/>
      </left>
      <right style="dotted">
        <color rgb="FF808080"/>
      </right>
      <top/>
      <bottom style="dotted">
        <color rgb="FF808080"/>
      </bottom>
      <diagonal/>
    </border>
    <border diagonalUp="false" diagonalDown="false">
      <left style="dotted">
        <color rgb="FF808080"/>
      </left>
      <right style="thin"/>
      <top/>
      <bottom style="dotted">
        <color rgb="FF808080"/>
      </bottom>
      <diagonal/>
    </border>
    <border diagonalUp="false" diagonalDown="false">
      <left style="thin"/>
      <right style="thin"/>
      <top/>
      <bottom style="dotted">
        <color rgb="FF808080"/>
      </bottom>
      <diagonal/>
    </border>
    <border diagonalUp="false" diagonalDown="false">
      <left style="thin"/>
      <right/>
      <top/>
      <bottom style="dotted">
        <color rgb="FF808080"/>
      </bottom>
      <diagonal/>
    </border>
    <border diagonalUp="false" diagonalDown="false">
      <left/>
      <right style="thin"/>
      <top/>
      <bottom style="dotted">
        <color rgb="FF808080"/>
      </bottom>
      <diagonal/>
    </border>
    <border diagonalUp="false" diagonalDown="false">
      <left/>
      <right/>
      <top/>
      <bottom style="dotted">
        <color rgb="FF808080"/>
      </bottom>
      <diagonal/>
    </border>
    <border diagonalUp="false" diagonalDown="false">
      <left/>
      <right style="dotted">
        <color rgb="FF808080"/>
      </right>
      <top style="dotted">
        <color rgb="FF808080"/>
      </top>
      <bottom style="dotted">
        <color rgb="FF808080"/>
      </bottom>
      <diagonal/>
    </border>
    <border diagonalUp="false" diagonalDown="false">
      <left style="thin"/>
      <right style="dotted">
        <color rgb="FF808080"/>
      </right>
      <top style="dotted">
        <color rgb="FF808080"/>
      </top>
      <bottom style="dotted">
        <color rgb="FF808080"/>
      </bottom>
      <diagonal/>
    </border>
    <border diagonalUp="false" diagonalDown="false">
      <left style="dotted">
        <color rgb="FF808080"/>
      </left>
      <right style="dotted">
        <color rgb="FF808080"/>
      </right>
      <top style="dotted">
        <color rgb="FF808080"/>
      </top>
      <bottom style="dotted">
        <color rgb="FF808080"/>
      </bottom>
      <diagonal/>
    </border>
    <border diagonalUp="false" diagonalDown="false">
      <left style="dotted">
        <color rgb="FF808080"/>
      </left>
      <right style="thin"/>
      <top style="dotted">
        <color rgb="FF808080"/>
      </top>
      <bottom style="dotted">
        <color rgb="FF808080"/>
      </bottom>
      <diagonal/>
    </border>
    <border diagonalUp="false" diagonalDown="false">
      <left style="thin"/>
      <right style="thin"/>
      <top style="dotted">
        <color rgb="FF808080"/>
      </top>
      <bottom style="dotted">
        <color rgb="FF808080"/>
      </bottom>
      <diagonal/>
    </border>
    <border diagonalUp="false" diagonalDown="false">
      <left style="thin"/>
      <right/>
      <top style="dotted">
        <color rgb="FF808080"/>
      </top>
      <bottom style="dotted">
        <color rgb="FF808080"/>
      </bottom>
      <diagonal/>
    </border>
    <border diagonalUp="false" diagonalDown="false">
      <left/>
      <right style="thin"/>
      <top style="dotted">
        <color rgb="FF808080"/>
      </top>
      <bottom style="dotted">
        <color rgb="FF808080"/>
      </bottom>
      <diagonal/>
    </border>
    <border diagonalUp="false" diagonalDown="false">
      <left/>
      <right/>
      <top style="dotted">
        <color rgb="FF808080"/>
      </top>
      <bottom style="dotted">
        <color rgb="FF808080"/>
      </bottom>
      <diagonal/>
    </border>
    <border diagonalUp="false" diagonalDown="false">
      <left/>
      <right/>
      <top style="dotted">
        <color rgb="FF808080"/>
      </top>
      <bottom/>
      <diagonal/>
    </border>
    <border diagonalUp="false" diagonalDown="false">
      <left/>
      <right style="dotted">
        <color rgb="FF808080"/>
      </right>
      <top style="dotted">
        <color rgb="FF808080"/>
      </top>
      <bottom/>
      <diagonal/>
    </border>
    <border diagonalUp="false" diagonalDown="false">
      <left style="thin"/>
      <right style="dotted">
        <color rgb="FF808080"/>
      </right>
      <top style="dotted">
        <color rgb="FF808080"/>
      </top>
      <bottom/>
      <diagonal/>
    </border>
    <border diagonalUp="false" diagonalDown="false">
      <left style="dotted">
        <color rgb="FF808080"/>
      </left>
      <right style="dotted">
        <color rgb="FF808080"/>
      </right>
      <top style="dotted">
        <color rgb="FF808080"/>
      </top>
      <bottom/>
      <diagonal/>
    </border>
    <border diagonalUp="false" diagonalDown="false">
      <left style="dotted">
        <color rgb="FF808080"/>
      </left>
      <right style="thin"/>
      <top style="dotted">
        <color rgb="FF808080"/>
      </top>
      <bottom/>
      <diagonal/>
    </border>
    <border diagonalUp="false" diagonalDown="false">
      <left style="thin"/>
      <right style="thin"/>
      <top style="dotted">
        <color rgb="FF808080"/>
      </top>
      <bottom/>
      <diagonal/>
    </border>
    <border diagonalUp="false" diagonalDown="false">
      <left style="thin"/>
      <right/>
      <top style="dotted">
        <color rgb="FF808080"/>
      </top>
      <bottom/>
      <diagonal/>
    </border>
    <border diagonalUp="false" diagonalDown="false">
      <left/>
      <right style="thin"/>
      <top style="dotted">
        <color rgb="FF808080"/>
      </top>
      <bottom/>
      <diagonal/>
    </border>
    <border diagonalUp="false" diagonalDown="false">
      <left style="dotted">
        <color rgb="FF808080"/>
      </left>
      <right/>
      <top style="dotted">
        <color rgb="FF808080"/>
      </top>
      <bottom/>
      <diagonal/>
    </border>
    <border diagonalUp="false" diagonalDown="false">
      <left style="thin"/>
      <right/>
      <top/>
      <bottom/>
      <diagonal/>
    </border>
    <border diagonalUp="false" diagonalDown="false">
      <left/>
      <right style="thin"/>
      <top/>
      <bottom/>
      <diagonal/>
    </border>
    <border diagonalUp="false" diagonalDown="false">
      <left style="thin"/>
      <right style="thin"/>
      <top/>
      <bottom/>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style="thin"/>
      <right/>
      <top style="dotted">
        <color rgb="FF808080"/>
      </top>
      <bottom style="thin"/>
      <diagonal/>
    </border>
    <border diagonalUp="false" diagonalDown="false">
      <left/>
      <right/>
      <top style="dotted">
        <color rgb="FF808080"/>
      </top>
      <bottom style="thin"/>
      <diagonal/>
    </border>
    <border diagonalUp="false" diagonalDown="false">
      <left/>
      <right style="thin"/>
      <top style="dotted">
        <color rgb="FF808080"/>
      </top>
      <bottom style="thin"/>
      <diagonal/>
    </border>
    <border diagonalUp="false" diagonalDown="false">
      <left style="dotted">
        <color rgb="FF808080"/>
      </left>
      <right/>
      <top/>
      <bottom style="dotted">
        <color rgb="FF808080"/>
      </bottom>
      <diagonal/>
    </border>
    <border diagonalUp="false" diagonalDown="false">
      <left style="dotted">
        <color rgb="FF808080"/>
      </left>
      <right/>
      <top style="dotted">
        <color rgb="FF808080"/>
      </top>
      <bottom style="dotted">
        <color rgb="FF808080"/>
      </bottom>
      <diagonal/>
    </border>
    <border diagonalUp="false" diagonalDown="false">
      <left style="thin"/>
      <right style="dotted">
        <color rgb="FF808080"/>
      </right>
      <top/>
      <bottom/>
      <diagonal/>
    </border>
    <border diagonalUp="false" diagonalDown="false">
      <left style="dotted">
        <color rgb="FF808080"/>
      </left>
      <right style="dotted">
        <color rgb="FF808080"/>
      </right>
      <top/>
      <bottom/>
      <diagonal/>
    </border>
    <border diagonalUp="false" diagonalDown="false">
      <left style="dotted">
        <color rgb="FF808080"/>
      </left>
      <right style="thin"/>
      <top/>
      <bottom/>
      <diagonal/>
    </border>
    <border diagonalUp="false" diagonalDown="false">
      <left/>
      <right style="dotted">
        <color rgb="FF808080"/>
      </right>
      <top/>
      <bottom/>
      <diagonal/>
    </border>
    <border diagonalUp="false" diagonalDown="false">
      <left style="thin"/>
      <right style="thin"/>
      <top style="thin"/>
      <bottom/>
      <diagonal/>
    </border>
    <border diagonalUp="false" diagonalDown="false">
      <left style="thin"/>
      <right style="thin"/>
      <top/>
      <bottom style="thin"/>
      <diagonal/>
    </border>
    <border diagonalUp="false" diagonalDown="false">
      <left style="dotted">
        <color rgb="FF808080"/>
      </left>
      <right/>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2" borderId="0" applyFont="false" applyBorder="false" applyAlignment="false" applyProtection="false"/>
    <xf numFmtId="164" fontId="0" fillId="3" borderId="0" applyFont="false" applyBorder="false" applyAlignment="false" applyProtection="false"/>
    <xf numFmtId="164" fontId="4" fillId="0" borderId="0" applyFont="true" applyBorder="false" applyAlignment="false" applyProtection="false"/>
  </cellStyleXfs>
  <cellXfs count="190">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7" fillId="4" borderId="0" xfId="0" applyFont="true" applyBorder="true" applyAlignment="true" applyProtection="false">
      <alignment horizontal="center" vertical="top" textRotation="0" wrapText="false" indent="0" shrinkToFit="false"/>
      <protection locked="true" hidden="false"/>
    </xf>
    <xf numFmtId="164" fontId="8" fillId="4" borderId="0" xfId="0" applyFont="true" applyBorder="true" applyAlignment="true" applyProtection="false">
      <alignment horizontal="center"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9" fillId="0" borderId="0" xfId="0" applyFont="true" applyBorder="false" applyAlignment="true" applyProtection="false">
      <alignment horizontal="center" vertical="top" textRotation="0" wrapText="false" indent="0" shrinkToFit="false"/>
      <protection locked="true" hidden="false"/>
    </xf>
    <xf numFmtId="164" fontId="9" fillId="0" borderId="0" xfId="0" applyFont="true" applyBorder="fals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center" vertical="bottom" textRotation="0" wrapText="false" indent="0" shrinkToFit="false"/>
      <protection locked="true" hidden="false"/>
    </xf>
    <xf numFmtId="165" fontId="5" fillId="0" borderId="2" xfId="0" applyFont="true" applyBorder="true" applyAlignment="true" applyProtection="false">
      <alignment horizontal="center" vertical="bottom" textRotation="0" wrapText="false" indent="0" shrinkToFit="false"/>
      <protection locked="true" hidden="false"/>
    </xf>
    <xf numFmtId="165" fontId="5" fillId="0" borderId="3" xfId="0" applyFont="true" applyBorder="true" applyAlignment="true" applyProtection="false">
      <alignment horizontal="center" vertical="bottom" textRotation="0" wrapText="false" indent="0" shrinkToFit="false"/>
      <protection locked="true" hidden="false"/>
    </xf>
    <xf numFmtId="165" fontId="5" fillId="0" borderId="4" xfId="0" applyFont="true" applyBorder="true" applyAlignment="true" applyProtection="false">
      <alignment horizontal="center" vertical="bottom" textRotation="0" wrapText="false" indent="0" shrinkToFit="false"/>
      <protection locked="true" hidden="false"/>
    </xf>
    <xf numFmtId="165" fontId="5" fillId="0" borderId="5" xfId="0" applyFont="true" applyBorder="true" applyAlignment="true" applyProtection="false">
      <alignment horizontal="center" vertical="bottom" textRotation="0" wrapText="false" indent="0" shrinkToFit="false"/>
      <protection locked="true" hidden="false"/>
    </xf>
    <xf numFmtId="165" fontId="5" fillId="0" borderId="0" xfId="0" applyFont="true" applyBorder="true" applyAlignment="true" applyProtection="false">
      <alignment horizontal="center" vertical="bottom" textRotation="0" wrapText="false" indent="0" shrinkToFit="false"/>
      <protection locked="true" hidden="false"/>
    </xf>
    <xf numFmtId="165" fontId="5" fillId="0" borderId="6" xfId="0" applyFont="true" applyBorder="true" applyAlignment="true" applyProtection="false">
      <alignment horizontal="right" vertical="bottom" textRotation="0" wrapText="false" indent="0" shrinkToFit="false"/>
      <protection locked="true" hidden="false"/>
    </xf>
    <xf numFmtId="166" fontId="10" fillId="0" borderId="7" xfId="0" applyFont="true" applyBorder="true" applyAlignment="true" applyProtection="false">
      <alignment horizontal="left" vertical="bottom" textRotation="0" wrapText="false" indent="0" shrinkToFit="false"/>
      <protection locked="true" hidden="false"/>
    </xf>
    <xf numFmtId="165" fontId="11" fillId="0" borderId="3" xfId="0" applyFont="true" applyBorder="true" applyAlignment="true" applyProtection="false">
      <alignment horizontal="center" vertical="bottom" textRotation="0" wrapText="false" indent="0" shrinkToFit="false"/>
      <protection locked="true" hidden="false"/>
    </xf>
    <xf numFmtId="165" fontId="11" fillId="0" borderId="6" xfId="0" applyFont="true" applyBorder="true" applyAlignment="true" applyProtection="false">
      <alignment horizontal="right" vertical="bottom" textRotation="0" wrapText="false" indent="0" shrinkToFit="false"/>
      <protection locked="true" hidden="false"/>
    </xf>
    <xf numFmtId="167" fontId="12" fillId="0" borderId="7" xfId="0" applyFont="true" applyBorder="true" applyAlignment="true" applyProtection="false">
      <alignment horizontal="left" vertical="bottom" textRotation="0" wrapText="false" indent="0" shrinkToFit="false"/>
      <protection locked="true" hidden="false"/>
    </xf>
    <xf numFmtId="164" fontId="5" fillId="0" borderId="8"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center" vertical="bottom" textRotation="0" wrapText="false" indent="0" shrinkToFit="false"/>
      <protection locked="true" hidden="false"/>
    </xf>
    <xf numFmtId="164" fontId="5" fillId="0" borderId="9" xfId="0" applyFont="true" applyBorder="true" applyAlignment="true" applyProtection="false">
      <alignment horizontal="center" vertical="bottom" textRotation="0" wrapText="false" indent="0" shrinkToFit="false"/>
      <protection locked="true" hidden="false"/>
    </xf>
    <xf numFmtId="165" fontId="5" fillId="0" borderId="10" xfId="0" applyFont="true" applyBorder="true" applyAlignment="true" applyProtection="false">
      <alignment horizontal="center" vertical="bottom" textRotation="0" wrapText="false" indent="0" shrinkToFit="false"/>
      <protection locked="true" hidden="false"/>
    </xf>
    <xf numFmtId="165" fontId="5" fillId="0" borderId="11" xfId="0" applyFont="true" applyBorder="true" applyAlignment="true" applyProtection="false">
      <alignment horizontal="center" vertical="bottom" textRotation="0" wrapText="false" indent="0" shrinkToFit="false"/>
      <protection locked="true" hidden="false"/>
    </xf>
    <xf numFmtId="165" fontId="5" fillId="0" borderId="12" xfId="0" applyFont="true" applyBorder="true" applyAlignment="true" applyProtection="false">
      <alignment horizontal="center" vertical="bottom" textRotation="0" wrapText="false" indent="0" shrinkToFit="false"/>
      <protection locked="true" hidden="false"/>
    </xf>
    <xf numFmtId="165" fontId="5" fillId="0" borderId="13" xfId="0" applyFont="true" applyBorder="true" applyAlignment="true" applyProtection="false">
      <alignment horizontal="center" vertical="bottom" textRotation="0" wrapText="false" indent="0" shrinkToFit="false"/>
      <protection locked="true" hidden="false"/>
    </xf>
    <xf numFmtId="165" fontId="5" fillId="0" borderId="14" xfId="0" applyFont="true" applyBorder="true" applyAlignment="true" applyProtection="false">
      <alignment horizontal="right" vertical="bottom" textRotation="0" wrapText="false" indent="0" shrinkToFit="false"/>
      <protection locked="true" hidden="false"/>
    </xf>
    <xf numFmtId="165" fontId="11" fillId="0" borderId="11" xfId="0" applyFont="true" applyBorder="true" applyAlignment="true" applyProtection="false">
      <alignment horizontal="center" vertical="bottom" textRotation="0" wrapText="false" indent="0" shrinkToFit="false"/>
      <protection locked="true" hidden="false"/>
    </xf>
    <xf numFmtId="165" fontId="11" fillId="0" borderId="14" xfId="0" applyFont="true" applyBorder="true" applyAlignment="true" applyProtection="false">
      <alignment horizontal="right" vertical="bottom" textRotation="0" wrapText="false" indent="0" shrinkToFit="false"/>
      <protection locked="true" hidden="false"/>
    </xf>
    <xf numFmtId="167" fontId="12" fillId="0" borderId="15" xfId="0" applyFont="true" applyBorder="true" applyAlignment="true" applyProtection="false">
      <alignment horizontal="left" vertical="bottom" textRotation="0" wrapText="false" indent="0" shrinkToFit="false"/>
      <protection locked="true" hidden="false"/>
    </xf>
    <xf numFmtId="164" fontId="5" fillId="0" borderId="16" xfId="0" applyFont="true" applyBorder="true" applyAlignment="true" applyProtection="false">
      <alignment horizontal="center" vertical="bottom" textRotation="0" wrapText="false" indent="0" shrinkToFit="false"/>
      <protection locked="true" hidden="false"/>
    </xf>
    <xf numFmtId="164" fontId="5" fillId="0" borderId="17" xfId="0" applyFont="true" applyBorder="true" applyAlignment="true" applyProtection="false">
      <alignment horizontal="center" vertical="bottom" textRotation="0" wrapText="false" indent="0" shrinkToFit="false"/>
      <protection locked="true" hidden="false"/>
    </xf>
    <xf numFmtId="164" fontId="5" fillId="0" borderId="18" xfId="0" applyFont="true" applyBorder="true" applyAlignment="true" applyProtection="false">
      <alignment horizontal="center" vertical="bottom" textRotation="0" wrapText="false" indent="0" shrinkToFit="false"/>
      <protection locked="true" hidden="false"/>
    </xf>
    <xf numFmtId="165" fontId="5" fillId="0" borderId="19" xfId="0" applyFont="true" applyBorder="true" applyAlignment="true" applyProtection="false">
      <alignment horizontal="center" vertical="bottom" textRotation="0" wrapText="false" indent="0" shrinkToFit="false"/>
      <protection locked="true" hidden="false"/>
    </xf>
    <xf numFmtId="165" fontId="5" fillId="0" borderId="20" xfId="0" applyFont="true" applyBorder="true" applyAlignment="true" applyProtection="false">
      <alignment horizontal="center" vertical="bottom" textRotation="0" wrapText="false" indent="0" shrinkToFit="false"/>
      <protection locked="true" hidden="false"/>
    </xf>
    <xf numFmtId="165" fontId="5" fillId="0" borderId="21" xfId="0" applyFont="true" applyBorder="true" applyAlignment="true" applyProtection="false">
      <alignment horizontal="center" vertical="bottom" textRotation="0" wrapText="false" indent="0" shrinkToFit="false"/>
      <protection locked="true" hidden="false"/>
    </xf>
    <xf numFmtId="165" fontId="5" fillId="0" borderId="22" xfId="0" applyFont="true" applyBorder="true" applyAlignment="true" applyProtection="false">
      <alignment horizontal="center" vertical="bottom" textRotation="0" wrapText="false" indent="0" shrinkToFit="false"/>
      <protection locked="true" hidden="false"/>
    </xf>
    <xf numFmtId="165" fontId="5" fillId="0" borderId="23" xfId="0" applyFont="true" applyBorder="true" applyAlignment="true" applyProtection="false">
      <alignment horizontal="right" vertical="bottom" textRotation="0" wrapText="false" indent="0" shrinkToFit="false"/>
      <protection locked="true" hidden="false"/>
    </xf>
    <xf numFmtId="166" fontId="10" fillId="0" borderId="24" xfId="0" applyFont="true" applyBorder="true" applyAlignment="true" applyProtection="false">
      <alignment horizontal="left" vertical="bottom" textRotation="0" wrapText="false" indent="0" shrinkToFit="false"/>
      <protection locked="true" hidden="false"/>
    </xf>
    <xf numFmtId="167" fontId="10" fillId="0" borderId="24" xfId="0" applyFont="true" applyBorder="true" applyAlignment="true" applyProtection="false">
      <alignment horizontal="left" vertical="bottom" textRotation="0" wrapText="false" indent="0" shrinkToFit="false"/>
      <protection locked="true" hidden="false"/>
    </xf>
    <xf numFmtId="164" fontId="5" fillId="0" borderId="25" xfId="0" applyFont="true" applyBorder="true" applyAlignment="true" applyProtection="false">
      <alignment horizontal="left" vertical="bottom" textRotation="0" wrapText="false" indent="0" shrinkToFit="false"/>
      <protection locked="true" hidden="false"/>
    </xf>
    <xf numFmtId="164" fontId="5" fillId="0" borderId="0" xfId="0" applyFont="true" applyBorder="false" applyAlignment="true" applyProtection="false">
      <alignment horizontal="general" vertical="top" textRotation="0" wrapText="false" indent="0" shrinkToFit="false"/>
      <protection locked="true" hidden="false"/>
    </xf>
    <xf numFmtId="165" fontId="13" fillId="4" borderId="26" xfId="0" applyFont="true" applyBorder="true" applyAlignment="true" applyProtection="false">
      <alignment horizontal="center" vertical="top" textRotation="0" wrapText="false" indent="0" shrinkToFit="false"/>
      <protection locked="true" hidden="false"/>
    </xf>
    <xf numFmtId="164" fontId="13" fillId="0" borderId="0" xfId="0" applyFont="true" applyBorder="true" applyAlignment="true" applyProtection="false">
      <alignment horizontal="center" vertical="top" textRotation="0" wrapText="false" indent="0" shrinkToFit="false"/>
      <protection locked="true" hidden="false"/>
    </xf>
    <xf numFmtId="164" fontId="13" fillId="0" borderId="27" xfId="0" applyFont="true" applyBorder="true" applyAlignment="true" applyProtection="false">
      <alignment horizontal="center" vertical="top" textRotation="0" wrapText="false" indent="0" shrinkToFit="false"/>
      <protection locked="true" hidden="false"/>
    </xf>
    <xf numFmtId="164" fontId="13" fillId="0" borderId="26" xfId="0" applyFont="true" applyBorder="true" applyAlignment="true" applyProtection="false">
      <alignment horizontal="center" vertical="top" textRotation="0" wrapText="false" indent="0" shrinkToFit="false"/>
      <protection locked="true" hidden="false"/>
    </xf>
    <xf numFmtId="164" fontId="13" fillId="0" borderId="28" xfId="0" applyFont="true" applyBorder="true" applyAlignment="true" applyProtection="false">
      <alignment horizontal="center" vertical="top" textRotation="0" wrapText="false" indent="0" shrinkToFit="false"/>
      <protection locked="true" hidden="false"/>
    </xf>
    <xf numFmtId="165" fontId="5" fillId="0" borderId="0" xfId="0" applyFont="true" applyBorder="false" applyAlignment="true" applyProtection="false">
      <alignment horizontal="center" vertical="top" textRotation="0" wrapText="false" indent="0" shrinkToFit="false"/>
      <protection locked="true" hidden="false"/>
    </xf>
    <xf numFmtId="165" fontId="14" fillId="5" borderId="29" xfId="0" applyFont="true" applyBorder="true" applyAlignment="true" applyProtection="false">
      <alignment horizontal="center" vertical="center" textRotation="0" wrapText="false" indent="0" shrinkToFit="false"/>
      <protection locked="true" hidden="false"/>
    </xf>
    <xf numFmtId="165" fontId="14" fillId="5" borderId="30"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left" vertical="top" textRotation="0" wrapText="false" indent="0" shrinkToFit="false"/>
      <protection locked="true" hidden="false"/>
    </xf>
    <xf numFmtId="166" fontId="10" fillId="0" borderId="0" xfId="0" applyFont="true" applyBorder="false" applyAlignment="true" applyProtection="false">
      <alignment horizontal="center" vertical="top" textRotation="0" wrapText="false" indent="0" shrinkToFit="false"/>
      <protection locked="true" hidden="false"/>
    </xf>
    <xf numFmtId="164" fontId="15" fillId="0" borderId="0" xfId="0" applyFont="true" applyBorder="false" applyAlignment="true" applyProtection="false">
      <alignment horizontal="left" vertical="top" textRotation="0" wrapText="false" indent="0" shrinkToFit="false"/>
      <protection locked="true" hidden="false"/>
    </xf>
    <xf numFmtId="164" fontId="15" fillId="0" borderId="0" xfId="0" applyFont="true" applyBorder="false" applyAlignment="true" applyProtection="false">
      <alignment horizontal="center" vertical="top" textRotation="0" wrapText="false" indent="0" shrinkToFit="false"/>
      <protection locked="true" hidden="false"/>
    </xf>
    <xf numFmtId="168" fontId="15" fillId="0" borderId="0" xfId="0" applyFont="true" applyBorder="false" applyAlignment="true" applyProtection="false">
      <alignment horizontal="center" vertical="bottom" textRotation="0" wrapText="false" indent="0" shrinkToFit="false"/>
      <protection locked="true" hidden="false"/>
    </xf>
    <xf numFmtId="165" fontId="5" fillId="0" borderId="0" xfId="0" applyFont="true" applyBorder="false" applyAlignment="true" applyProtection="false">
      <alignment horizontal="center" vertical="bottom" textRotation="0" wrapText="false" indent="0" shrinkToFit="false"/>
      <protection locked="true" hidden="false"/>
    </xf>
    <xf numFmtId="165" fontId="14" fillId="0" borderId="6" xfId="0" applyFont="true" applyBorder="true" applyAlignment="true" applyProtection="false">
      <alignment horizontal="center" vertical="bottom" textRotation="0" wrapText="false" indent="0" shrinkToFit="false"/>
      <protection locked="true" hidden="false"/>
    </xf>
    <xf numFmtId="165" fontId="16" fillId="0" borderId="8" xfId="0" applyFont="true" applyBorder="true" applyAlignment="true" applyProtection="false">
      <alignment horizontal="center" vertical="bottom" textRotation="0" wrapText="false" indent="0" shrinkToFit="false"/>
      <protection locked="true" hidden="false"/>
    </xf>
    <xf numFmtId="165" fontId="16" fillId="0" borderId="7" xfId="0" applyFont="true" applyBorder="true" applyAlignment="true" applyProtection="false">
      <alignment horizontal="center" vertical="bottom" textRotation="0" wrapText="false" indent="0" shrinkToFit="false"/>
      <protection locked="true" hidden="false"/>
    </xf>
    <xf numFmtId="168" fontId="15" fillId="0" borderId="0" xfId="0" applyFont="true" applyBorder="true" applyAlignment="true" applyProtection="false">
      <alignment horizontal="left" vertical="bottom" textRotation="0" wrapText="false" indent="0" shrinkToFit="false"/>
      <protection locked="true" hidden="false"/>
    </xf>
    <xf numFmtId="165" fontId="14" fillId="0" borderId="14" xfId="0" applyFont="true" applyBorder="true" applyAlignment="true" applyProtection="false">
      <alignment horizontal="center" vertical="bottom" textRotation="0" wrapText="false" indent="0" shrinkToFit="false"/>
      <protection locked="true" hidden="false"/>
    </xf>
    <xf numFmtId="165" fontId="16" fillId="0" borderId="16" xfId="0" applyFont="true" applyBorder="true" applyAlignment="true" applyProtection="false">
      <alignment horizontal="center" vertical="bottom" textRotation="0" wrapText="false" indent="0" shrinkToFit="false"/>
      <protection locked="true" hidden="false"/>
    </xf>
    <xf numFmtId="165" fontId="16" fillId="0" borderId="15" xfId="0" applyFont="true" applyBorder="true" applyAlignment="true" applyProtection="false">
      <alignment horizontal="center" vertical="bottom" textRotation="0" wrapText="false" indent="0" shrinkToFit="false"/>
      <protection locked="true" hidden="false"/>
    </xf>
    <xf numFmtId="165" fontId="14" fillId="0" borderId="16" xfId="0" applyFont="true" applyBorder="true" applyAlignment="true" applyProtection="false">
      <alignment horizontal="center" vertical="bottom" textRotation="0" wrapText="false" indent="0" shrinkToFit="false"/>
      <protection locked="true" hidden="false"/>
    </xf>
    <xf numFmtId="165" fontId="14" fillId="0" borderId="31" xfId="0" applyFont="true" applyBorder="true" applyAlignment="true" applyProtection="false">
      <alignment horizontal="center" vertical="bottom" textRotation="0" wrapText="false" indent="0" shrinkToFit="false"/>
      <protection locked="true" hidden="false"/>
    </xf>
    <xf numFmtId="165" fontId="16" fillId="0" borderId="32" xfId="0" applyFont="true" applyBorder="true" applyAlignment="true" applyProtection="false">
      <alignment horizontal="center" vertical="bottom" textRotation="0" wrapText="false" indent="0" shrinkToFit="false"/>
      <protection locked="true" hidden="false"/>
    </xf>
    <xf numFmtId="165" fontId="16" fillId="0" borderId="33" xfId="0" applyFont="true" applyBorder="true" applyAlignment="true" applyProtection="false">
      <alignment horizontal="center" vertical="bottom" textRotation="0" wrapText="false" indent="0" shrinkToFit="false"/>
      <protection locked="true" hidden="false"/>
    </xf>
    <xf numFmtId="166" fontId="10" fillId="0" borderId="0" xfId="0" applyFont="true" applyBorder="false" applyAlignment="true" applyProtection="false">
      <alignment horizontal="center" vertical="bottom" textRotation="0" wrapText="false" indent="0" shrinkToFit="false"/>
      <protection locked="true" hidden="false"/>
    </xf>
    <xf numFmtId="165" fontId="5"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center" vertical="top" textRotation="0" wrapText="false" indent="0" shrinkToFit="false"/>
      <protection locked="true" hidden="false"/>
    </xf>
    <xf numFmtId="164" fontId="7" fillId="0" borderId="0" xfId="0" applyFont="true" applyBorder="false" applyAlignment="true" applyProtection="false">
      <alignment horizontal="center" vertical="bottom" textRotation="0" wrapText="false" indent="0" shrinkToFit="false"/>
      <protection locked="true" hidden="false"/>
    </xf>
    <xf numFmtId="164" fontId="5" fillId="0" borderId="0" xfId="0" applyFont="true" applyBorder="true" applyAlignment="true" applyProtection="false">
      <alignment horizontal="left" vertical="bottom" textRotation="0" wrapText="false" indent="0" shrinkToFit="false"/>
      <protection locked="true" hidden="false"/>
    </xf>
    <xf numFmtId="164" fontId="14"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5" fillId="0" borderId="26" xfId="0" applyFont="true" applyBorder="true" applyAlignment="true" applyProtection="false">
      <alignment horizontal="center" vertical="bottom" textRotation="0" wrapText="false" indent="0" shrinkToFit="false"/>
      <protection locked="true" hidden="false"/>
    </xf>
    <xf numFmtId="164" fontId="15" fillId="0" borderId="28" xfId="0" applyFont="true" applyBorder="true" applyAlignment="true" applyProtection="false">
      <alignment horizontal="center" vertical="bottom" textRotation="0" wrapText="false" indent="0" shrinkToFit="false"/>
      <protection locked="true" hidden="false"/>
    </xf>
    <xf numFmtId="164" fontId="17" fillId="0" borderId="0"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true" applyAlignment="true" applyProtection="false">
      <alignment horizontal="center" vertical="bottom" textRotation="0" wrapText="false" indent="0" shrinkToFit="false"/>
      <protection locked="true" hidden="false"/>
    </xf>
    <xf numFmtId="165" fontId="13" fillId="0" borderId="0" xfId="0" applyFont="true" applyBorder="true" applyAlignment="true" applyProtection="false">
      <alignment horizontal="center" vertical="bottom" textRotation="0" wrapText="false" indent="0" shrinkToFit="false"/>
      <protection locked="true" hidden="false"/>
    </xf>
    <xf numFmtId="164" fontId="5" fillId="0" borderId="26"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left" vertical="bottom" textRotation="0" wrapText="false" indent="1" shrinkToFit="false"/>
      <protection locked="true" hidden="false"/>
    </xf>
    <xf numFmtId="166" fontId="10" fillId="0" borderId="26" xfId="0" applyFont="true" applyBorder="true" applyAlignment="true" applyProtection="false">
      <alignment horizontal="center" vertical="top" textRotation="0" wrapText="false" indent="0" shrinkToFit="false"/>
      <protection locked="true" hidden="false"/>
    </xf>
    <xf numFmtId="166" fontId="10" fillId="0" borderId="0" xfId="0" applyFont="true" applyBorder="true" applyAlignment="true" applyProtection="false">
      <alignment horizontal="center" vertical="top" textRotation="0" wrapText="false" indent="0" shrinkToFit="false"/>
      <protection locked="true" hidden="false"/>
    </xf>
    <xf numFmtId="164" fontId="5" fillId="0" borderId="28" xfId="0" applyFont="true" applyBorder="true" applyAlignment="false" applyProtection="false">
      <alignment horizontal="general" vertical="bottom" textRotation="0" wrapText="false" indent="0" shrinkToFit="false"/>
      <protection locked="true" hidden="false"/>
    </xf>
    <xf numFmtId="164" fontId="13" fillId="0" borderId="3" xfId="0" applyFont="true" applyBorder="true" applyAlignment="true" applyProtection="false">
      <alignment horizontal="center" vertical="bottom" textRotation="0" wrapText="false" indent="0" shrinkToFit="false"/>
      <protection locked="true" hidden="false"/>
    </xf>
    <xf numFmtId="165" fontId="5" fillId="0" borderId="8" xfId="0" applyFont="true" applyBorder="true" applyAlignment="true" applyProtection="false">
      <alignment horizontal="center" vertical="bottom" textRotation="0" wrapText="false" indent="0" shrinkToFit="false"/>
      <protection locked="true" hidden="false"/>
    </xf>
    <xf numFmtId="165" fontId="5" fillId="0" borderId="6" xfId="0" applyFont="true" applyBorder="true" applyAlignment="true" applyProtection="false">
      <alignment horizontal="center" vertical="bottom" textRotation="0" wrapText="false" indent="0" shrinkToFit="false"/>
      <protection locked="true" hidden="false"/>
    </xf>
    <xf numFmtId="164" fontId="5" fillId="0" borderId="34" xfId="0" applyFont="true" applyBorder="true" applyAlignment="true" applyProtection="false">
      <alignment horizontal="center" vertical="bottom" textRotation="0" wrapText="false" indent="0" shrinkToFit="false"/>
      <protection locked="true" hidden="false"/>
    </xf>
    <xf numFmtId="164" fontId="5" fillId="0" borderId="17" xfId="0" applyFont="true" applyBorder="true" applyAlignment="true" applyProtection="false">
      <alignment horizontal="left" vertical="bottom" textRotation="0" wrapText="false" indent="0" shrinkToFit="false"/>
      <protection locked="true" hidden="false"/>
    </xf>
    <xf numFmtId="164" fontId="13" fillId="0" borderId="20" xfId="0" applyFont="true" applyBorder="true" applyAlignment="true" applyProtection="false">
      <alignment horizontal="center" vertical="bottom" textRotation="0" wrapText="false" indent="0" shrinkToFit="false"/>
      <protection locked="true" hidden="false"/>
    </xf>
    <xf numFmtId="165" fontId="5" fillId="0" borderId="17" xfId="0" applyFont="true" applyBorder="true" applyAlignment="true" applyProtection="false">
      <alignment horizontal="center" vertical="bottom" textRotation="0" wrapText="false" indent="0" shrinkToFit="false"/>
      <protection locked="true" hidden="false"/>
    </xf>
    <xf numFmtId="165" fontId="5" fillId="0" borderId="23" xfId="0" applyFont="true" applyBorder="true" applyAlignment="true" applyProtection="false">
      <alignment horizontal="center" vertical="bottom" textRotation="0" wrapText="false" indent="0" shrinkToFit="false"/>
      <protection locked="true" hidden="false"/>
    </xf>
    <xf numFmtId="164" fontId="5" fillId="0" borderId="35" xfId="0" applyFont="true" applyBorder="true" applyAlignment="true" applyProtection="false">
      <alignment horizontal="center" vertical="bottom" textRotation="0" wrapText="false" indent="0" shrinkToFit="false"/>
      <protection locked="true" hidden="false"/>
    </xf>
    <xf numFmtId="164" fontId="17" fillId="0" borderId="8" xfId="0" applyFont="true" applyBorder="true" applyAlignment="true" applyProtection="false">
      <alignment horizontal="center" vertical="bottom" textRotation="0" wrapText="false" indent="0" shrinkToFit="false"/>
      <protection locked="true" hidden="false"/>
    </xf>
    <xf numFmtId="164" fontId="13" fillId="0" borderId="11" xfId="0" applyFont="true" applyBorder="true" applyAlignment="true" applyProtection="false">
      <alignment horizontal="center" vertical="bottom" textRotation="0" wrapText="false" indent="0" shrinkToFit="false"/>
      <protection locked="true" hidden="false"/>
    </xf>
    <xf numFmtId="165" fontId="5" fillId="0" borderId="16" xfId="0" applyFont="true" applyBorder="true" applyAlignment="true" applyProtection="false">
      <alignment horizontal="center" vertical="bottom" textRotation="0" wrapText="false" indent="0" shrinkToFit="false"/>
      <protection locked="true" hidden="false"/>
    </xf>
    <xf numFmtId="165" fontId="5" fillId="0" borderId="14" xfId="0" applyFont="true" applyBorder="true" applyAlignment="true" applyProtection="false">
      <alignment horizontal="center" vertical="bottom" textRotation="0" wrapText="false" indent="0" shrinkToFit="false"/>
      <protection locked="true" hidden="false"/>
    </xf>
    <xf numFmtId="164" fontId="5" fillId="0" borderId="17" xfId="0" applyFont="true" applyBorder="true" applyAlignment="false" applyProtection="false">
      <alignment horizontal="general" vertical="bottom" textRotation="0" wrapText="false" indent="0" shrinkToFit="false"/>
      <protection locked="true" hidden="false"/>
    </xf>
    <xf numFmtId="164" fontId="15" fillId="0" borderId="25" xfId="0" applyFont="true" applyBorder="true" applyAlignment="true" applyProtection="false">
      <alignment horizontal="center" vertical="bottom" textRotation="0" wrapText="false" indent="0" shrinkToFit="false"/>
      <protection locked="true" hidden="false"/>
    </xf>
    <xf numFmtId="164" fontId="5" fillId="0" borderId="29"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8" fontId="18" fillId="0" borderId="0" xfId="0" applyFont="true" applyBorder="false" applyAlignment="false" applyProtection="false">
      <alignment horizontal="general" vertical="bottom" textRotation="0" wrapText="false" indent="0" shrinkToFit="false"/>
      <protection locked="true" hidden="false"/>
    </xf>
    <xf numFmtId="168" fontId="18"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5" fontId="5" fillId="0" borderId="26"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general" vertical="top" textRotation="0" wrapText="true" indent="0" shrinkToFit="false"/>
      <protection locked="true" hidden="false"/>
    </xf>
    <xf numFmtId="164" fontId="5" fillId="0" borderId="3" xfId="0" applyFont="true" applyBorder="true" applyAlignment="true" applyProtection="false">
      <alignment horizontal="center" vertical="bottom" textRotation="0" wrapText="false" indent="0" shrinkToFit="false"/>
      <protection locked="true" hidden="false"/>
    </xf>
    <xf numFmtId="164" fontId="5" fillId="0" borderId="11" xfId="0" applyFont="true" applyBorder="true" applyAlignment="true" applyProtection="false">
      <alignment horizontal="center" vertical="bottom" textRotation="0" wrapText="false" indent="0" shrinkToFit="false"/>
      <protection locked="true" hidden="false"/>
    </xf>
    <xf numFmtId="164" fontId="6" fillId="0" borderId="16" xfId="0" applyFont="true" applyBorder="true" applyAlignment="false" applyProtection="false">
      <alignment horizontal="general" vertical="bottom" textRotation="0" wrapText="false" indent="0" shrinkToFit="false"/>
      <protection locked="true" hidden="false"/>
    </xf>
    <xf numFmtId="164" fontId="17" fillId="0" borderId="16" xfId="0" applyFont="true" applyBorder="true" applyAlignment="true" applyProtection="false">
      <alignment horizontal="center" vertical="bottom" textRotation="0" wrapText="false" indent="0" shrinkToFit="false"/>
      <protection locked="true" hidden="false"/>
    </xf>
    <xf numFmtId="164" fontId="5" fillId="0" borderId="20" xfId="0" applyFont="true" applyBorder="tru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center" vertical="top" textRotation="0" wrapText="false" indent="0" shrinkToFit="false"/>
      <protection locked="true" hidden="false"/>
    </xf>
    <xf numFmtId="164" fontId="6" fillId="4" borderId="0" xfId="0" applyFont="true" applyBorder="true" applyAlignment="true" applyProtection="false">
      <alignment horizontal="center" vertical="top" textRotation="0" wrapText="false" indent="0" shrinkToFit="false"/>
      <protection locked="true" hidden="false"/>
    </xf>
    <xf numFmtId="164" fontId="20" fillId="4" borderId="0" xfId="0" applyFont="true" applyBorder="true" applyAlignment="true" applyProtection="false">
      <alignment horizontal="center" vertical="top" textRotation="0" wrapText="false" indent="0" shrinkToFit="false"/>
      <protection locked="true" hidden="false"/>
    </xf>
    <xf numFmtId="164" fontId="7" fillId="4" borderId="0" xfId="0" applyFont="true" applyBorder="true" applyAlignment="true" applyProtection="false">
      <alignment horizontal="center" vertical="top" textRotation="0" wrapText="false" indent="0" shrinkToFit="false"/>
      <protection locked="true" hidden="false"/>
    </xf>
    <xf numFmtId="164" fontId="5" fillId="0" borderId="0" xfId="0" applyFont="true" applyBorder="false" applyAlignment="true" applyProtection="false">
      <alignment horizontal="center" vertical="top" textRotation="0" wrapText="false" indent="0" shrinkToFit="false"/>
      <protection locked="true" hidden="false"/>
    </xf>
    <xf numFmtId="164" fontId="5" fillId="4" borderId="1" xfId="0" applyFont="true" applyBorder="true" applyAlignment="true" applyProtection="false">
      <alignment horizontal="center" vertical="bottom" textRotation="0" wrapText="false" indent="0" shrinkToFit="false"/>
      <protection locked="true" hidden="false"/>
    </xf>
    <xf numFmtId="165" fontId="5" fillId="4" borderId="2" xfId="0" applyFont="true" applyBorder="true" applyAlignment="true" applyProtection="false">
      <alignment horizontal="center" vertical="bottom" textRotation="0" wrapText="false" indent="0" shrinkToFit="false"/>
      <protection locked="true" hidden="false"/>
    </xf>
    <xf numFmtId="165" fontId="5" fillId="4" borderId="3" xfId="0" applyFont="true" applyBorder="true" applyAlignment="true" applyProtection="false">
      <alignment horizontal="center" vertical="bottom" textRotation="0" wrapText="false" indent="0" shrinkToFit="false"/>
      <protection locked="true" hidden="false"/>
    </xf>
    <xf numFmtId="165" fontId="5" fillId="4" borderId="4" xfId="0" applyFont="true" applyBorder="true" applyAlignment="true" applyProtection="false">
      <alignment horizontal="center" vertical="bottom" textRotation="0" wrapText="false" indent="0" shrinkToFit="false"/>
      <protection locked="true" hidden="false"/>
    </xf>
    <xf numFmtId="165" fontId="5" fillId="4" borderId="5" xfId="0" applyFont="true" applyBorder="true" applyAlignment="true" applyProtection="false">
      <alignment horizontal="center" vertical="bottom" textRotation="0" wrapText="false" indent="0" shrinkToFit="false"/>
      <protection locked="true" hidden="false"/>
    </xf>
    <xf numFmtId="165" fontId="5" fillId="4" borderId="26" xfId="0" applyFont="true" applyBorder="true" applyAlignment="true" applyProtection="false">
      <alignment horizontal="center" vertical="bottom" textRotation="0" wrapText="false" indent="0" shrinkToFit="false"/>
      <protection locked="true" hidden="false"/>
    </xf>
    <xf numFmtId="165" fontId="5" fillId="4" borderId="6" xfId="0" applyFont="true" applyBorder="true" applyAlignment="true" applyProtection="false">
      <alignment horizontal="right" vertical="bottom" textRotation="0" wrapText="false" indent="0" shrinkToFit="false"/>
      <protection locked="true" hidden="false"/>
    </xf>
    <xf numFmtId="166" fontId="10" fillId="4" borderId="1" xfId="0" applyFont="true" applyBorder="true" applyAlignment="true" applyProtection="false">
      <alignment horizontal="left" vertical="bottom" textRotation="0" wrapText="false" indent="0" shrinkToFit="false"/>
      <protection locked="true" hidden="false"/>
    </xf>
    <xf numFmtId="164" fontId="0" fillId="0" borderId="27" xfId="0" applyFont="false" applyBorder="true" applyAlignment="false" applyProtection="false">
      <alignment horizontal="general" vertical="bottom" textRotation="0" wrapText="false" indent="0" shrinkToFit="false"/>
      <protection locked="true" hidden="false"/>
    </xf>
    <xf numFmtId="168" fontId="5" fillId="4" borderId="34" xfId="0" applyFont="true" applyBorder="true" applyAlignment="true" applyProtection="false">
      <alignment horizontal="center" vertical="bottom" textRotation="0" wrapText="false" indent="0" shrinkToFit="false"/>
      <protection locked="true" hidden="false"/>
    </xf>
    <xf numFmtId="164" fontId="15" fillId="0" borderId="0" xfId="0" applyFont="true" applyBorder="false" applyAlignment="true" applyProtection="false">
      <alignment horizontal="left" vertical="bottom" textRotation="0" wrapText="false" indent="1" shrinkToFit="false"/>
      <protection locked="true" hidden="false"/>
    </xf>
    <xf numFmtId="169" fontId="5" fillId="4" borderId="34" xfId="0" applyFont="true" applyBorder="true" applyAlignment="true" applyProtection="false">
      <alignment horizontal="center" vertical="bottom" textRotation="0" wrapText="false" indent="0" shrinkToFit="false"/>
      <protection locked="true" hidden="false"/>
    </xf>
    <xf numFmtId="164" fontId="15" fillId="0" borderId="0" xfId="0" applyFont="true" applyBorder="false" applyAlignment="true" applyProtection="false">
      <alignment horizontal="center" vertical="bottom" textRotation="0" wrapText="false" indent="0" shrinkToFit="false"/>
      <protection locked="true" hidden="false"/>
    </xf>
    <xf numFmtId="165" fontId="5" fillId="4" borderId="10" xfId="0" applyFont="true" applyBorder="true" applyAlignment="true" applyProtection="false">
      <alignment horizontal="center" vertical="bottom" textRotation="0" wrapText="false" indent="0" shrinkToFit="false"/>
      <protection locked="true" hidden="false"/>
    </xf>
    <xf numFmtId="165" fontId="5" fillId="4" borderId="11" xfId="0" applyFont="true" applyBorder="true" applyAlignment="true" applyProtection="false">
      <alignment horizontal="center" vertical="bottom" textRotation="0" wrapText="false" indent="0" shrinkToFit="false"/>
      <protection locked="true" hidden="false"/>
    </xf>
    <xf numFmtId="165" fontId="5" fillId="4" borderId="12" xfId="0" applyFont="true" applyBorder="true" applyAlignment="true" applyProtection="false">
      <alignment horizontal="center" vertical="bottom" textRotation="0" wrapText="false" indent="0" shrinkToFit="false"/>
      <protection locked="true" hidden="false"/>
    </xf>
    <xf numFmtId="166" fontId="10" fillId="4" borderId="9" xfId="0" applyFont="true" applyBorder="true" applyAlignment="true" applyProtection="false">
      <alignment horizontal="left" vertical="bottom" textRotation="0" wrapText="false" indent="0" shrinkToFit="false"/>
      <protection locked="true" hidden="false"/>
    </xf>
    <xf numFmtId="165" fontId="11" fillId="0" borderId="12"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left" vertical="top" textRotation="0" wrapText="true" indent="1" shrinkToFit="false"/>
      <protection locked="true" hidden="false"/>
    </xf>
    <xf numFmtId="165" fontId="5" fillId="4" borderId="13" xfId="0" applyFont="true" applyBorder="true" applyAlignment="true" applyProtection="false">
      <alignment horizontal="center" vertical="bottom" textRotation="0" wrapText="false" indent="0" shrinkToFit="false"/>
      <protection locked="true" hidden="false"/>
    </xf>
    <xf numFmtId="169" fontId="5" fillId="4" borderId="35"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left" vertical="top" textRotation="0" wrapText="false" indent="1" shrinkToFit="false"/>
      <protection locked="true" hidden="false"/>
    </xf>
    <xf numFmtId="168" fontId="5" fillId="0" borderId="0" xfId="0" applyFont="true" applyBorder="false" applyAlignment="true" applyProtection="false">
      <alignment horizontal="right" vertical="bottom" textRotation="0" wrapText="false" indent="0" shrinkToFit="false"/>
      <protection locked="true" hidden="false"/>
    </xf>
    <xf numFmtId="164" fontId="15" fillId="0" borderId="0" xfId="0" applyFont="true" applyBorder="false" applyAlignment="true" applyProtection="false">
      <alignment horizontal="left" vertical="bottom" textRotation="0" wrapText="false" indent="2" shrinkToFit="false"/>
      <protection locked="true" hidden="false"/>
    </xf>
    <xf numFmtId="164" fontId="5" fillId="0" borderId="0" xfId="0" applyFont="true" applyBorder="false" applyAlignment="true" applyProtection="false">
      <alignment horizontal="left" vertical="top" textRotation="0" wrapText="true" indent="2" shrinkToFit="false"/>
      <protection locked="true" hidden="false"/>
    </xf>
    <xf numFmtId="165" fontId="5" fillId="4" borderId="19" xfId="0" applyFont="true" applyBorder="true" applyAlignment="true" applyProtection="false">
      <alignment horizontal="center" vertical="bottom" textRotation="0" wrapText="false" indent="0" shrinkToFit="false"/>
      <protection locked="true" hidden="false"/>
    </xf>
    <xf numFmtId="165" fontId="5" fillId="4" borderId="20" xfId="0" applyFont="true" applyBorder="true" applyAlignment="true" applyProtection="false">
      <alignment horizontal="center" vertical="bottom" textRotation="0" wrapText="false" indent="0" shrinkToFit="false"/>
      <protection locked="true" hidden="false"/>
    </xf>
    <xf numFmtId="165" fontId="5" fillId="4" borderId="21" xfId="0" applyFont="true" applyBorder="true" applyAlignment="true" applyProtection="false">
      <alignment horizontal="center" vertical="bottom" textRotation="0" wrapText="false" indent="0" shrinkToFit="false"/>
      <protection locked="true" hidden="false"/>
    </xf>
    <xf numFmtId="165" fontId="5" fillId="4" borderId="22" xfId="0" applyFont="true" applyBorder="true" applyAlignment="true" applyProtection="false">
      <alignment horizontal="center" vertical="bottom" textRotation="0" wrapText="false" indent="0" shrinkToFit="false"/>
      <protection locked="true" hidden="false"/>
    </xf>
    <xf numFmtId="169" fontId="5" fillId="4" borderId="25" xfId="0" applyFont="true" applyBorder="true" applyAlignment="true" applyProtection="false">
      <alignment horizontal="center" vertical="bottom" textRotation="0" wrapText="false" indent="0" shrinkToFit="false"/>
      <protection locked="true" hidden="false"/>
    </xf>
    <xf numFmtId="164" fontId="5" fillId="0" borderId="36" xfId="0" applyFont="true" applyBorder="true" applyAlignment="false" applyProtection="false">
      <alignment horizontal="general" vertical="bottom" textRotation="0" wrapText="false" indent="0" shrinkToFit="false"/>
      <protection locked="true" hidden="false"/>
    </xf>
    <xf numFmtId="164" fontId="5" fillId="0" borderId="37" xfId="0" applyFont="true" applyBorder="true" applyAlignment="false" applyProtection="false">
      <alignment horizontal="general" vertical="bottom" textRotation="0" wrapText="false" indent="0" shrinkToFit="false"/>
      <protection locked="true" hidden="false"/>
    </xf>
    <xf numFmtId="164" fontId="5" fillId="0" borderId="38"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true" applyAlignment="false" applyProtection="false">
      <alignment horizontal="general" vertical="bottom" textRotation="0" wrapText="false" indent="0" shrinkToFit="false"/>
      <protection locked="true" hidden="false"/>
    </xf>
    <xf numFmtId="164" fontId="5" fillId="0" borderId="39" xfId="0" applyFont="true" applyBorder="true" applyAlignment="false" applyProtection="false">
      <alignment horizontal="general" vertical="bottom" textRotation="0" wrapText="false" indent="0" shrinkToFit="false"/>
      <protection locked="true" hidden="false"/>
    </xf>
    <xf numFmtId="164" fontId="5" fillId="0" borderId="27" xfId="0" applyFont="true" applyBorder="true" applyAlignment="false" applyProtection="false">
      <alignment horizontal="general" vertical="bottom" textRotation="0" wrapText="false" indent="0" shrinkToFit="false"/>
      <protection locked="true" hidden="false"/>
    </xf>
    <xf numFmtId="164" fontId="5" fillId="0" borderId="26" xfId="0" applyFont="true" applyBorder="true" applyAlignment="false" applyProtection="false">
      <alignment horizontal="general" vertical="bottom" textRotation="0" wrapText="false" indent="0" shrinkToFit="false"/>
      <protection locked="true" hidden="false"/>
    </xf>
    <xf numFmtId="165" fontId="5" fillId="4" borderId="26" xfId="0" applyFont="true" applyBorder="true" applyAlignment="true" applyProtection="false">
      <alignment horizontal="center" vertical="top" textRotation="0" wrapText="false" indent="0" shrinkToFit="false"/>
      <protection locked="true" hidden="false"/>
    </xf>
    <xf numFmtId="164" fontId="5" fillId="0" borderId="0" xfId="0" applyFont="true" applyBorder="true" applyAlignment="true" applyProtection="false">
      <alignment horizontal="center" vertical="top" textRotation="0" wrapText="false" indent="0" shrinkToFit="false"/>
      <protection locked="true" hidden="false"/>
    </xf>
    <xf numFmtId="164" fontId="5" fillId="0" borderId="27" xfId="0" applyFont="true" applyBorder="true" applyAlignment="true" applyProtection="false">
      <alignment horizontal="center" vertical="top" textRotation="0" wrapText="false" indent="0" shrinkToFit="false"/>
      <protection locked="true" hidden="false"/>
    </xf>
    <xf numFmtId="164" fontId="5" fillId="0" borderId="26" xfId="0" applyFont="true" applyBorder="true" applyAlignment="true" applyProtection="false">
      <alignment horizontal="center" vertical="top" textRotation="0" wrapText="false" indent="0" shrinkToFit="false"/>
      <protection locked="true" hidden="false"/>
    </xf>
    <xf numFmtId="164" fontId="5" fillId="0" borderId="28" xfId="0" applyFont="true" applyBorder="true" applyAlignment="true" applyProtection="false">
      <alignment horizontal="center" vertical="top" textRotation="0" wrapText="false" indent="0" shrinkToFit="false"/>
      <protection locked="true" hidden="false"/>
    </xf>
    <xf numFmtId="164" fontId="15" fillId="6" borderId="29"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14" fillId="4" borderId="0" xfId="0" applyFont="true" applyBorder="false" applyAlignment="true" applyProtection="false">
      <alignment horizontal="center" vertical="top" textRotation="0" wrapText="false" indent="0" shrinkToFit="false"/>
      <protection locked="true" hidden="false"/>
    </xf>
    <xf numFmtId="166" fontId="10" fillId="4" borderId="0" xfId="0" applyFont="true" applyBorder="true" applyAlignment="true" applyProtection="false">
      <alignment horizontal="center" vertical="top" textRotation="0" wrapText="false" indent="0" shrinkToFit="false"/>
      <protection locked="true" hidden="false"/>
    </xf>
    <xf numFmtId="166" fontId="5" fillId="4" borderId="0" xfId="0" applyFont="true" applyBorder="true" applyAlignment="true" applyProtection="false">
      <alignment horizontal="center" vertical="top" textRotation="0" wrapText="false" indent="0" shrinkToFit="false"/>
      <protection locked="true" hidden="false"/>
    </xf>
    <xf numFmtId="164" fontId="14" fillId="4" borderId="0" xfId="0" applyFont="true" applyBorder="false" applyAlignment="true" applyProtection="false">
      <alignment horizontal="center" vertical="bottom" textRotation="0" wrapText="false" indent="0" shrinkToFit="false"/>
      <protection locked="true" hidden="false"/>
    </xf>
    <xf numFmtId="165" fontId="5" fillId="4" borderId="0" xfId="0" applyFont="true" applyBorder="true" applyAlignment="true" applyProtection="false">
      <alignment horizontal="center" vertical="bottom" textRotation="0" wrapText="false" indent="0" shrinkToFit="false"/>
      <protection locked="true" hidden="false"/>
    </xf>
    <xf numFmtId="165" fontId="16" fillId="4" borderId="28" xfId="0" applyFont="true" applyBorder="true" applyAlignment="true" applyProtection="false">
      <alignment horizontal="center" vertical="bottom" textRotation="0" wrapText="false" indent="0" shrinkToFit="false"/>
      <protection locked="true" hidden="false"/>
    </xf>
    <xf numFmtId="165" fontId="16" fillId="4" borderId="40" xfId="0" applyFont="true" applyBorder="true" applyAlignment="true" applyProtection="false">
      <alignment horizontal="center" vertical="bottom" textRotation="0" wrapText="false" indent="0" shrinkToFit="false"/>
      <protection locked="true" hidden="false"/>
    </xf>
    <xf numFmtId="164" fontId="14" fillId="4" borderId="0" xfId="0" applyFont="true" applyBorder="true" applyAlignment="true" applyProtection="false">
      <alignment horizontal="center" vertical="bottom" textRotation="0" wrapText="false" indent="0" shrinkToFit="false"/>
      <protection locked="true" hidden="false"/>
    </xf>
    <xf numFmtId="165" fontId="16" fillId="4" borderId="41" xfId="0" applyFont="true" applyBorder="true" applyAlignment="true" applyProtection="false">
      <alignment horizontal="center" vertical="bottom" textRotation="0" wrapText="false" indent="0" shrinkToFit="false"/>
      <protection locked="true" hidden="false"/>
    </xf>
    <xf numFmtId="168" fontId="5" fillId="4" borderId="9" xfId="0" applyFont="true" applyBorder="true" applyAlignment="true" applyProtection="false">
      <alignment horizontal="center" vertical="bottom" textRotation="0" wrapText="false" indent="0" shrinkToFit="false"/>
      <protection locked="true" hidden="false"/>
    </xf>
    <xf numFmtId="165" fontId="5" fillId="4" borderId="6" xfId="0" applyFont="true" applyBorder="true" applyAlignment="true" applyProtection="false">
      <alignment horizontal="center" vertical="bottom" textRotation="0" wrapText="false" indent="0" shrinkToFit="false"/>
      <protection locked="true" hidden="false"/>
    </xf>
    <xf numFmtId="168" fontId="5" fillId="4" borderId="35" xfId="0" applyFont="true" applyBorder="true" applyAlignment="true" applyProtection="false">
      <alignment horizontal="center" vertical="bottom" textRotation="0" wrapText="false" indent="0" shrinkToFit="false"/>
      <protection locked="true" hidden="false"/>
    </xf>
    <xf numFmtId="169" fontId="5" fillId="4" borderId="39" xfId="0" applyFont="true" applyBorder="true" applyAlignment="true" applyProtection="false">
      <alignment horizontal="center" vertical="bottom" textRotation="0" wrapText="false" indent="0" shrinkToFit="false"/>
      <protection locked="true" hidden="false"/>
    </xf>
    <xf numFmtId="165" fontId="5" fillId="4" borderId="36" xfId="0" applyFont="true" applyBorder="true" applyAlignment="true" applyProtection="false">
      <alignment horizontal="center" vertical="bottom" textRotation="0" wrapText="false" indent="0" shrinkToFit="false"/>
      <protection locked="true" hidden="false"/>
    </xf>
    <xf numFmtId="165" fontId="5" fillId="4" borderId="37" xfId="0" applyFont="true" applyBorder="true" applyAlignment="true" applyProtection="false">
      <alignment horizontal="center" vertical="bottom" textRotation="0" wrapText="false" indent="0" shrinkToFit="false"/>
      <protection locked="true" hidden="false"/>
    </xf>
    <xf numFmtId="165" fontId="5" fillId="4" borderId="38" xfId="0" applyFont="true" applyBorder="true" applyAlignment="true" applyProtection="false">
      <alignment horizontal="center" vertical="bottom" textRotation="0" wrapText="false" indent="0" shrinkToFit="false"/>
      <protection locked="true" hidden="false"/>
    </xf>
    <xf numFmtId="165" fontId="5" fillId="4" borderId="28" xfId="0" applyFont="true" applyBorder="true" applyAlignment="true" applyProtection="false">
      <alignment horizontal="center" vertical="bottom" textRotation="0" wrapText="false" indent="0" shrinkToFit="false"/>
      <protection locked="true" hidden="false"/>
    </xf>
    <xf numFmtId="165" fontId="5" fillId="4" borderId="26" xfId="0" applyFont="true" applyBorder="true" applyAlignment="true" applyProtection="false">
      <alignment horizontal="right" vertical="bottom" textRotation="0" wrapText="false" indent="0" shrinkToFit="false"/>
      <protection locked="true" hidden="false"/>
    </xf>
    <xf numFmtId="166" fontId="10" fillId="4" borderId="39" xfId="0" applyFont="true" applyBorder="true" applyAlignment="true" applyProtection="false">
      <alignment horizontal="left" vertical="bottom" textRotation="0" wrapText="false" indent="0" shrinkToFit="false"/>
      <protection locked="true" hidden="false"/>
    </xf>
    <xf numFmtId="165" fontId="11" fillId="0" borderId="38" xfId="0" applyFont="true" applyBorder="true" applyAlignment="true" applyProtection="false">
      <alignment horizontal="center" vertical="bottom" textRotation="0" wrapText="false" indent="0" shrinkToFit="false"/>
      <protection locked="true" hidden="false"/>
    </xf>
    <xf numFmtId="169" fontId="5" fillId="4" borderId="42" xfId="0" applyFont="true" applyBorder="true" applyAlignment="true" applyProtection="false">
      <alignment horizontal="center" vertical="bottom" textRotation="0" wrapText="false" indent="0" shrinkToFit="false"/>
      <protection locked="true" hidden="false"/>
    </xf>
    <xf numFmtId="164" fontId="5" fillId="4" borderId="39" xfId="0" applyFont="true" applyBorder="true" applyAlignment="true" applyProtection="false">
      <alignment horizontal="center" vertical="bottom" textRotation="0" wrapText="false" indent="0" shrinkToFit="false"/>
      <protection locked="true" hidden="false"/>
    </xf>
    <xf numFmtId="164" fontId="5" fillId="4" borderId="42" xfId="0" applyFont="true" applyBorder="true" applyAlignment="true" applyProtection="false">
      <alignment horizontal="center" vertical="bottom" textRotation="0" wrapText="false" indent="0" shrinkToFit="false"/>
      <protection locked="true" hidden="false"/>
    </xf>
    <xf numFmtId="165" fontId="11" fillId="0" borderId="4" xfId="0" applyFont="true" applyBorder="true" applyAlignment="true" applyProtection="false">
      <alignment horizontal="center"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Untitled1" xfId="20"/>
    <cellStyle name="Untitled2" xfId="21"/>
    <cellStyle name="Untitled3" xfId="22"/>
  </cellStyles>
  <dxfs count="3">
    <dxf>
      <font>
        <color rgb="FFCC0000"/>
      </font>
      <fill>
        <patternFill>
          <bgColor rgb="FFFFCCCC"/>
        </patternFill>
      </fill>
      <alignment horizontal="general" vertical="bottom" textRotation="0" wrapText="false" indent="0" shrinkToFit="false"/>
    </dxf>
    <dxf>
      <font>
        <color rgb="FF996600"/>
      </font>
      <fill>
        <patternFill>
          <bgColor rgb="FFFFFFCC"/>
        </patternFill>
      </fill>
      <alignment horizontal="general" vertical="bottom" textRotation="0" wrapText="false" indent="0" shrinkToFit="false"/>
    </dxf>
    <dxf>
      <font>
        <color rgb="FF006600"/>
      </font>
      <fill>
        <patternFill>
          <bgColor rgb="FFCCFFCC"/>
        </patternFill>
      </fill>
      <alignment horizontal="general" vertical="bottom" textRotation="0" wrapText="false" indent="0" shrinkToFit="false"/>
    </dxf>
  </dxfs>
  <colors>
    <indexedColors>
      <rgbColor rgb="FF000000"/>
      <rgbColor rgb="FFFFFFFF"/>
      <rgbColor rgb="FFCC0000"/>
      <rgbColor rgb="FF00FF00"/>
      <rgbColor rgb="FF0000FF"/>
      <rgbColor rgb="FFFFFF00"/>
      <rgbColor rgb="FFFF00FF"/>
      <rgbColor rgb="FF00FFFF"/>
      <rgbColor rgb="FF800000"/>
      <rgbColor rgb="FF006600"/>
      <rgbColor rgb="FF000080"/>
      <rgbColor rgb="FF996600"/>
      <rgbColor rgb="FF800080"/>
      <rgbColor rgb="FF008080"/>
      <rgbColor rgb="FFCCCCCC"/>
      <rgbColor rgb="FF808080"/>
      <rgbColor rgb="FF9999FF"/>
      <rgbColor rgb="FF993366"/>
      <rgbColor rgb="FFFFFFCC"/>
      <rgbColor rgb="FFEEEEEE"/>
      <rgbColor rgb="FF660066"/>
      <rgbColor rgb="FFFF8080"/>
      <rgbColor rgb="FF0066CC"/>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99999"/>
      <rgbColor rgb="FF003366"/>
      <rgbColor rgb="FF00A933"/>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53"/>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S3" activeCellId="0" sqref="S3"/>
    </sheetView>
  </sheetViews>
  <sheetFormatPr defaultColWidth="11.53515625" defaultRowHeight="12.8" zeroHeight="false" outlineLevelRow="0" outlineLevelCol="0"/>
  <cols>
    <col collapsed="false" customWidth="true" hidden="false" outlineLevel="0" max="1" min="1" style="1" width="13.91"/>
    <col collapsed="false" customWidth="false" hidden="false" outlineLevel="0" max="13" min="2" style="1" width="11.53"/>
    <col collapsed="false" customWidth="true" hidden="false" outlineLevel="0" max="14" min="14" style="1" width="12.79"/>
    <col collapsed="false" customWidth="false" hidden="false" outlineLevel="0" max="16" min="15" style="1" width="11.53"/>
    <col collapsed="false" customWidth="true" hidden="false" outlineLevel="0" max="17" min="17" style="1" width="2.64"/>
    <col collapsed="false" customWidth="false" hidden="false" outlineLevel="0" max="18" min="18" style="1" width="11.53"/>
    <col collapsed="false" customWidth="true" hidden="false" outlineLevel="0" max="19" min="19" style="1" width="9.04"/>
    <col collapsed="false" customWidth="true" hidden="false" outlineLevel="0" max="20" min="20" style="1" width="11.12"/>
    <col collapsed="false" customWidth="true" hidden="false" outlineLevel="0" max="21" min="21" style="1" width="10.71"/>
    <col collapsed="false" customWidth="true" hidden="false" outlineLevel="0" max="22" min="22" style="1" width="9.04"/>
    <col collapsed="false" customWidth="true" hidden="false" outlineLevel="0" max="23" min="23" style="2" width="10.57"/>
    <col collapsed="false" customWidth="false" hidden="false" outlineLevel="0" max="16384" min="24" style="1" width="11.53"/>
  </cols>
  <sheetData>
    <row r="1" s="8" customFormat="true" ht="17.15" hidden="false" customHeight="true" outlineLevel="0" collapsed="false">
      <c r="A1" s="3" t="n">
        <v>2024</v>
      </c>
      <c r="B1" s="4" t="s">
        <v>0</v>
      </c>
      <c r="C1" s="4"/>
      <c r="D1" s="4"/>
      <c r="E1" s="4" t="s">
        <v>1</v>
      </c>
      <c r="F1" s="4"/>
      <c r="G1" s="4" t="s">
        <v>2</v>
      </c>
      <c r="H1" s="4"/>
      <c r="I1" s="4"/>
      <c r="J1" s="4" t="s">
        <v>3</v>
      </c>
      <c r="K1" s="4"/>
      <c r="L1" s="4"/>
      <c r="M1" s="4"/>
      <c r="N1" s="4"/>
      <c r="O1" s="4"/>
      <c r="P1" s="4" t="s">
        <v>4</v>
      </c>
      <c r="Q1" s="4"/>
      <c r="R1" s="5" t="s">
        <v>5</v>
      </c>
      <c r="S1" s="5"/>
      <c r="T1" s="5" t="s">
        <v>6</v>
      </c>
      <c r="U1" s="6" t="s">
        <v>7</v>
      </c>
      <c r="V1" s="6"/>
      <c r="W1" s="7"/>
      <c r="Y1" s="1"/>
      <c r="AB1" s="1"/>
      <c r="XFD1" s="1"/>
    </row>
    <row r="2" s="8" customFormat="true" ht="11.9" hidden="false" customHeight="true" outlineLevel="0" collapsed="false">
      <c r="A2" s="3"/>
      <c r="B2" s="1"/>
      <c r="C2" s="1"/>
      <c r="D2" s="1"/>
      <c r="E2" s="1"/>
      <c r="F2" s="1"/>
      <c r="G2" s="1"/>
      <c r="H2" s="1"/>
      <c r="I2" s="1"/>
      <c r="J2" s="1"/>
      <c r="K2" s="1"/>
      <c r="L2" s="1"/>
      <c r="M2" s="1"/>
      <c r="N2" s="1"/>
      <c r="O2" s="1"/>
      <c r="P2" s="1"/>
      <c r="R2" s="9" t="s">
        <v>8</v>
      </c>
      <c r="S2" s="9"/>
      <c r="T2" s="10"/>
      <c r="U2" s="9" t="s">
        <v>8</v>
      </c>
      <c r="V2" s="9"/>
      <c r="W2" s="2"/>
      <c r="Y2" s="1"/>
      <c r="AB2" s="1"/>
      <c r="XFD2" s="1"/>
    </row>
    <row r="3" s="23" customFormat="true" ht="17.15" hidden="false" customHeight="true" outlineLevel="0" collapsed="false">
      <c r="A3" s="11" t="s">
        <v>9</v>
      </c>
      <c r="B3" s="12" t="n">
        <f aca="false">IF(ISNUMBER(January!C$36), -January!C$36, "-")</f>
        <v>442.490424373215</v>
      </c>
      <c r="C3" s="13" t="n">
        <f aca="false">IF(ISNUMBER(January!D$36), -January!D$36, "-")</f>
        <v>185.066533012247</v>
      </c>
      <c r="D3" s="14" t="n">
        <f aca="false">IF(ISNUMBER(January!E$36), -January!E$36, "-")</f>
        <v>746.48783042359</v>
      </c>
      <c r="E3" s="12" t="n">
        <f aca="false">IF(ISNUMBER(January!F$36), -January!F$36, "-")</f>
        <v>59.94</v>
      </c>
      <c r="F3" s="14" t="n">
        <f aca="false">IF(ISNUMBER(January!G$36), -January!G$36, "-")</f>
        <v>153.637677436793</v>
      </c>
      <c r="G3" s="12" t="n">
        <f aca="false">IF(ISNUMBER(January!H$36), -January!H$36, "-")</f>
        <v>305.329925119803</v>
      </c>
      <c r="H3" s="13" t="n">
        <f aca="false">IF(ISNUMBER(January!I$36), -January!I$36, "-")</f>
        <v>277.711347291588</v>
      </c>
      <c r="I3" s="14" t="n">
        <f aca="false">IF(ISNUMBER(January!J$36), -January!J$36, "-")</f>
        <v>328.024922026693</v>
      </c>
      <c r="J3" s="12" t="n">
        <f aca="false">IF(ISNUMBER(January!K$36), -January!K$36, "-")</f>
        <v>286.34</v>
      </c>
      <c r="K3" s="13" t="n">
        <f aca="false">IF(ISNUMBER(January!L$36), -January!L$36, "-")</f>
        <v>55.97</v>
      </c>
      <c r="L3" s="13" t="n">
        <f aca="false">IF(ISNUMBER(January!M$36), -January!M$36, "-")</f>
        <v>48.5</v>
      </c>
      <c r="M3" s="13" t="n">
        <f aca="false">IF(ISNUMBER(January!N$36), -January!N$36, "-")</f>
        <v>2450</v>
      </c>
      <c r="N3" s="13" t="n">
        <f aca="false">IF(ISNUMBER(January!O$36), -January!O$36, "-")</f>
        <v>165</v>
      </c>
      <c r="O3" s="14" t="str">
        <f aca="false">IF(ISNUMBER(January!P$36), -January!P$36, "-")</f>
        <v>-</v>
      </c>
      <c r="P3" s="15" t="n">
        <f aca="false">IF(ISNUMBER(January!Q$36), -January!Q$36, "-")</f>
        <v>330</v>
      </c>
      <c r="Q3" s="16"/>
      <c r="R3" s="17" t="n">
        <f aca="false">IF(ISNUMBER(V27), -SUM(B3:P3)+V27, -SUM(B3:P3))</f>
        <v>-5834.49865968393</v>
      </c>
      <c r="S3" s="18" t="n">
        <f aca="false">IF((R3)=0, "", R3 / SUM(R$3:R$14))</f>
        <v>0.0948846782056533</v>
      </c>
      <c r="T3" s="19" t="n">
        <f aca="false">IF(January!U$36 &gt; 0, January!U$36, "")</f>
        <v>6500</v>
      </c>
      <c r="U3" s="20" t="n">
        <f aca="false">IF(ISNUMBER(R3+T3), (R3+T3), "-")</f>
        <v>665.501340316071</v>
      </c>
      <c r="V3" s="21" t="n">
        <f aca="false">IF(ISNUMBER(U3), U3/31, "")</f>
        <v>21.4677851714862</v>
      </c>
      <c r="W3" s="22" t="s">
        <v>10</v>
      </c>
      <c r="Z3" s="24"/>
    </row>
    <row r="4" customFormat="false" ht="12.8" hidden="false" customHeight="false" outlineLevel="0" collapsed="false">
      <c r="A4" s="25" t="s">
        <v>11</v>
      </c>
      <c r="B4" s="26" t="n">
        <f aca="false">IF(ISNUMBER(February!C$36), -February!C$36, "-")</f>
        <v>519.875324580677</v>
      </c>
      <c r="C4" s="27" t="n">
        <f aca="false">IF(ISNUMBER(February!D$36), -February!D$36, "-")</f>
        <v>216.734496443995</v>
      </c>
      <c r="D4" s="28" t="n">
        <f aca="false">IF(ISNUMBER(February!E$36), -February!E$36, "-")</f>
        <v>667.784253937481</v>
      </c>
      <c r="E4" s="26" t="n">
        <f aca="false">IF(ISNUMBER(February!F$36), -February!F$36, "-")</f>
        <v>56.61</v>
      </c>
      <c r="F4" s="28" t="n">
        <f aca="false">IF(ISNUMBER(February!G$36), -February!G$36, "-")</f>
        <v>113.037243148803</v>
      </c>
      <c r="G4" s="26" t="n">
        <f aca="false">IF(ISNUMBER(February!H$36), -February!H$36, "-")</f>
        <v>291.729260433993</v>
      </c>
      <c r="H4" s="27" t="n">
        <f aca="false">IF(ISNUMBER(February!I$36), -February!I$36, "-")</f>
        <v>247.324209117939</v>
      </c>
      <c r="I4" s="28" t="n">
        <f aca="false">IF(ISNUMBER(February!J$36), -February!J$36, "-")</f>
        <v>305.627481308973</v>
      </c>
      <c r="J4" s="26" t="n">
        <f aca="false">IF(ISNUMBER(February!K$36), -February!K$36, "-")</f>
        <v>299.67</v>
      </c>
      <c r="K4" s="27" t="n">
        <f aca="false">IF(ISNUMBER(February!L$36), -February!L$36, "-")</f>
        <v>55.97</v>
      </c>
      <c r="L4" s="27" t="n">
        <f aca="false">IF(ISNUMBER(February!M$36), -February!M$36, "-")</f>
        <v>48.5</v>
      </c>
      <c r="M4" s="27" t="n">
        <f aca="false">IF(ISNUMBER(February!N$36), -February!N$36, "-")</f>
        <v>2450</v>
      </c>
      <c r="N4" s="27" t="n">
        <f aca="false">IF(ISNUMBER(February!O$36), -February!O$36, "-")</f>
        <v>165</v>
      </c>
      <c r="O4" s="28" t="str">
        <f aca="false">IF(ISNUMBER(February!P$36), -February!P$36, "-")</f>
        <v>-</v>
      </c>
      <c r="P4" s="29" t="n">
        <f aca="false">IF(ISNUMBER(February!Q$36), -February!Q$36, "-")</f>
        <v>340</v>
      </c>
      <c r="Q4" s="16"/>
      <c r="R4" s="30" t="n">
        <f aca="false">IF(ISNUMBER(V28), -SUM(B4:P4)+V28, -SUM(B4:P4))</f>
        <v>-5777.86226897186</v>
      </c>
      <c r="S4" s="18" t="n">
        <f aca="false">IF((R4)=0, "", R4 / SUM(R$3:R$14))</f>
        <v>0.0939636177991136</v>
      </c>
      <c r="T4" s="31" t="n">
        <f aca="false">IF(February!U$36 &gt; 0, February!U$36, "")</f>
        <v>6500</v>
      </c>
      <c r="U4" s="32" t="n">
        <f aca="false">IF(ISNUMBER(R4+T4), R4+T4, "-")</f>
        <v>722.13773102814</v>
      </c>
      <c r="V4" s="33" t="n">
        <f aca="false">IF(ISNUMBER(U4), U4/S43, "")</f>
        <v>24.9013010699358</v>
      </c>
      <c r="W4" s="34" t="s">
        <v>12</v>
      </c>
      <c r="Z4" s="24"/>
    </row>
    <row r="5" customFormat="false" ht="12.8" hidden="false" customHeight="false" outlineLevel="0" collapsed="false">
      <c r="A5" s="25" t="s">
        <v>13</v>
      </c>
      <c r="B5" s="26" t="n">
        <f aca="false">IF(ISNUMBER(March!C$36), -March!C$36, "-")</f>
        <v>389.42960272706</v>
      </c>
      <c r="C5" s="27" t="n">
        <f aca="false">IF(ISNUMBER(March!D$36), -March!D$36, "-")</f>
        <v>271.731423837732</v>
      </c>
      <c r="D5" s="28" t="n">
        <f aca="false">IF(ISNUMBER(March!E$36), -March!E$36, "-")</f>
        <v>579.622606769487</v>
      </c>
      <c r="E5" s="26" t="n">
        <f aca="false">IF(ISNUMBER(March!F$36), -March!F$36, "-")</f>
        <v>59.94</v>
      </c>
      <c r="F5" s="28" t="n">
        <f aca="false">IF(ISNUMBER(March!G$36), -March!G$36, "-")</f>
        <v>139.215542995503</v>
      </c>
      <c r="G5" s="26" t="n">
        <f aca="false">IF(ISNUMBER(March!H$36), -March!H$36, "-")</f>
        <v>327.650364525241</v>
      </c>
      <c r="H5" s="27" t="n">
        <f aca="false">IF(ISNUMBER(March!I$36), -March!I$36, "-")</f>
        <v>274.553708688392</v>
      </c>
      <c r="I5" s="28" t="n">
        <f aca="false">IF(ISNUMBER(March!J$36), -March!J$36, "-")</f>
        <v>369.001002103337</v>
      </c>
      <c r="J5" s="26" t="n">
        <f aca="false">IF(ISNUMBER(March!K$36), -March!K$36, "-")</f>
        <v>322.87</v>
      </c>
      <c r="K5" s="27" t="n">
        <f aca="false">IF(ISNUMBER(March!L$36), -March!L$36, "-")</f>
        <v>70.97</v>
      </c>
      <c r="L5" s="27" t="n">
        <f aca="false">IF(ISNUMBER(March!M$36), -March!M$36, "-")</f>
        <v>48.5</v>
      </c>
      <c r="M5" s="27" t="n">
        <f aca="false">IF(ISNUMBER(March!N$36), -March!N$36, "-")</f>
        <v>2450</v>
      </c>
      <c r="N5" s="27" t="n">
        <f aca="false">IF(ISNUMBER(March!O$36), -March!O$36, "-")</f>
        <v>165</v>
      </c>
      <c r="O5" s="28" t="str">
        <f aca="false">IF(ISNUMBER(March!P$36), -March!P$36, "-")</f>
        <v>-</v>
      </c>
      <c r="P5" s="29" t="n">
        <f aca="false">IF(ISNUMBER(March!Q$36), -March!Q$36, "-")</f>
        <v>310</v>
      </c>
      <c r="Q5" s="16"/>
      <c r="R5" s="30" t="n">
        <f aca="false">IF(ISNUMBER(V29), -SUM(B5:P5)+V29, -SUM(B5:P5))</f>
        <v>-5778.48425164675</v>
      </c>
      <c r="S5" s="18" t="n">
        <f aca="false">IF((R5)=0, "", R5 / SUM(R$3:R$14))</f>
        <v>0.0939737329142929</v>
      </c>
      <c r="T5" s="31" t="n">
        <f aca="false">IF(March!U$36 &gt; 0, March!U$36, "")</f>
        <v>6225</v>
      </c>
      <c r="U5" s="32" t="n">
        <f aca="false">IF(ISNUMBER(R5+T5), R5+T5, "-")</f>
        <v>446.51574835325</v>
      </c>
      <c r="V5" s="33" t="n">
        <f aca="false">IF(ISNUMBER(U5), U5/31, "")</f>
        <v>14.4037338178468</v>
      </c>
      <c r="W5" s="34" t="s">
        <v>14</v>
      </c>
    </row>
    <row r="6" customFormat="false" ht="12.8" hidden="false" customHeight="false" outlineLevel="0" collapsed="false">
      <c r="A6" s="25" t="s">
        <v>15</v>
      </c>
      <c r="B6" s="26" t="n">
        <f aca="false">IF(ISNUMBER(April!C$36), -April!C$36, "-")</f>
        <v>425.832878293704</v>
      </c>
      <c r="C6" s="27" t="n">
        <f aca="false">IF(ISNUMBER(April!D$36), -April!D$36, "-")</f>
        <v>218.510758174772</v>
      </c>
      <c r="D6" s="28" t="n">
        <f aca="false">IF(ISNUMBER(April!E$36), -April!E$36, "-")</f>
        <v>696.916311797068</v>
      </c>
      <c r="E6" s="26" t="n">
        <f aca="false">IF(ISNUMBER(April!F$36), -April!F$36, "-")</f>
        <v>59.94</v>
      </c>
      <c r="F6" s="28" t="n">
        <f aca="false">IF(ISNUMBER(April!G$36), -April!G$36, "-")</f>
        <v>152.769882980731</v>
      </c>
      <c r="G6" s="26" t="n">
        <f aca="false">IF(ISNUMBER(April!H$36), -April!H$36, "-")</f>
        <v>414.681023721138</v>
      </c>
      <c r="H6" s="27" t="n">
        <f aca="false">IF(ISNUMBER(April!I$36), -April!I$36, "-")</f>
        <v>311.983882713049</v>
      </c>
      <c r="I6" s="28" t="n">
        <f aca="false">IF(ISNUMBER(April!J$36), -April!J$36, "-")</f>
        <v>349.900793169769</v>
      </c>
      <c r="J6" s="26" t="n">
        <f aca="false">IF(ISNUMBER(April!K$36), -April!K$36, "-")</f>
        <v>286.88</v>
      </c>
      <c r="K6" s="27" t="n">
        <f aca="false">IF(ISNUMBER(April!L$36), -April!L$36, "-")</f>
        <v>70.97</v>
      </c>
      <c r="L6" s="27" t="n">
        <f aca="false">IF(ISNUMBER(April!M$36), -April!M$36, "-")</f>
        <v>48.5</v>
      </c>
      <c r="M6" s="27" t="n">
        <f aca="false">IF(ISNUMBER(April!N$36), -April!N$36, "-")</f>
        <v>2450</v>
      </c>
      <c r="N6" s="27" t="n">
        <f aca="false">IF(ISNUMBER(April!O$36), -April!O$36, "-")</f>
        <v>100</v>
      </c>
      <c r="O6" s="28" t="str">
        <f aca="false">IF(ISNUMBER(April!P$36), -April!P$36, "-")</f>
        <v>-</v>
      </c>
      <c r="P6" s="29" t="n">
        <f aca="false">IF(ISNUMBER(April!Q$36), -April!Q$36, "-")</f>
        <v>200</v>
      </c>
      <c r="Q6" s="16"/>
      <c r="R6" s="30" t="n">
        <f aca="false">IF(ISNUMBER(V30), -SUM(B6:P6)+V30, -SUM(B6:P6))</f>
        <v>-5786.88553085023</v>
      </c>
      <c r="S6" s="18" t="n">
        <f aca="false">IF((R6)=0, "", R6 / SUM(R$3:R$14))</f>
        <v>0.094110360364265</v>
      </c>
      <c r="T6" s="31" t="n">
        <f aca="false">IF(April!U$36 &gt; 0, April!U$36, "")</f>
        <v>6225</v>
      </c>
      <c r="U6" s="32" t="n">
        <f aca="false">IF(ISNUMBER(R6+T6), R6+T6, "-")</f>
        <v>438.114469149769</v>
      </c>
      <c r="V6" s="33" t="n">
        <f aca="false">IF(ISNUMBER(U6), U6/31, "")</f>
        <v>14.1327248112829</v>
      </c>
      <c r="W6" s="34" t="s">
        <v>16</v>
      </c>
    </row>
    <row r="7" customFormat="false" ht="12.8" hidden="false" customHeight="false" outlineLevel="0" collapsed="false">
      <c r="A7" s="25" t="s">
        <v>17</v>
      </c>
      <c r="B7" s="26" t="n">
        <f aca="false">IF(ISNUMBER(May!C$36), -May!C$36, "-")</f>
        <v>420.01347717305</v>
      </c>
      <c r="C7" s="27" t="n">
        <f aca="false">IF(ISNUMBER(May!D$36), -May!D$36, "-")</f>
        <v>140.2462886056</v>
      </c>
      <c r="D7" s="28" t="n">
        <f aca="false">IF(ISNUMBER(May!E$36), -May!E$36, "-")</f>
        <v>512.250701346333</v>
      </c>
      <c r="E7" s="26" t="n">
        <f aca="false">IF(ISNUMBER(May!F$36), -May!F$36, "-")</f>
        <v>59.94</v>
      </c>
      <c r="F7" s="28" t="n">
        <f aca="false">IF(ISNUMBER(May!G$36), -May!G$36, "-")</f>
        <v>178.29587618487</v>
      </c>
      <c r="G7" s="26" t="n">
        <f aca="false">IF(ISNUMBER(May!H$36), -May!H$36, "-")</f>
        <v>340.317085442221</v>
      </c>
      <c r="H7" s="27" t="n">
        <f aca="false">IF(ISNUMBER(May!I$36), -May!I$36, "-")</f>
        <v>287.594220009598</v>
      </c>
      <c r="I7" s="28" t="n">
        <f aca="false">IF(ISNUMBER(May!J$36), -May!J$36, "-")</f>
        <v>445.556009196041</v>
      </c>
      <c r="J7" s="26" t="n">
        <f aca="false">IF(ISNUMBER(May!K$36), -May!K$36, "-")</f>
        <v>273.32</v>
      </c>
      <c r="K7" s="27" t="n">
        <f aca="false">IF(ISNUMBER(May!L$36), -May!L$36, "-")</f>
        <v>70.97</v>
      </c>
      <c r="L7" s="27" t="n">
        <f aca="false">IF(ISNUMBER(May!M$36), -May!M$36, "-")</f>
        <v>48.5</v>
      </c>
      <c r="M7" s="27" t="n">
        <f aca="false">IF(ISNUMBER(May!N$36), -May!N$36, "-")</f>
        <v>2450</v>
      </c>
      <c r="N7" s="27" t="n">
        <f aca="false">IF(ISNUMBER(May!O$36), -May!O$36, "-")</f>
        <v>100</v>
      </c>
      <c r="O7" s="28" t="str">
        <f aca="false">IF(ISNUMBER(May!P$36), -May!P$36, "-")</f>
        <v>-</v>
      </c>
      <c r="P7" s="29" t="n">
        <f aca="false">IF(ISNUMBER(May!Q$36), -May!Q$36, "-")</f>
        <v>170</v>
      </c>
      <c r="Q7" s="16"/>
      <c r="R7" s="30" t="n">
        <f aca="false">IF(ISNUMBER(V31), -SUM(B7:P7)+V31, -SUM(B7:P7))</f>
        <v>-5497.00365795771</v>
      </c>
      <c r="S7" s="18" t="n">
        <f aca="false">IF((R7)=0, "", R7 / SUM(R$3:R$14))</f>
        <v>0.0893960995800233</v>
      </c>
      <c r="T7" s="31" t="n">
        <f aca="false">IF(May!U$36 &gt; 0, May!U$36, "")</f>
        <v>6300</v>
      </c>
      <c r="U7" s="32" t="n">
        <f aca="false">IF(ISNUMBER(R7+T7), R7+T7, "-")</f>
        <v>802.996342042287</v>
      </c>
      <c r="V7" s="33" t="n">
        <f aca="false">IF(ISNUMBER(U7), U7/31, "")</f>
        <v>25.9031078078157</v>
      </c>
      <c r="W7" s="34" t="s">
        <v>17</v>
      </c>
    </row>
    <row r="8" customFormat="false" ht="12.8" hidden="false" customHeight="false" outlineLevel="0" collapsed="false">
      <c r="A8" s="25" t="s">
        <v>18</v>
      </c>
      <c r="B8" s="26" t="n">
        <f aca="false">IF(ISNUMBER(June!C$36), -June!C$36, "-")</f>
        <v>393.03972008443</v>
      </c>
      <c r="C8" s="27" t="n">
        <f aca="false">IF(ISNUMBER(June!D$36), -June!D$36, "-")</f>
        <v>203.721203476008</v>
      </c>
      <c r="D8" s="28" t="n">
        <f aca="false">IF(ISNUMBER(June!E$36), -June!E$36, "-")</f>
        <v>676.181250104516</v>
      </c>
      <c r="E8" s="26" t="n">
        <f aca="false">IF(ISNUMBER(June!F$36), -June!F$36, "-")</f>
        <v>59.94</v>
      </c>
      <c r="F8" s="28" t="n">
        <f aca="false">IF(ISNUMBER(June!G$36), -June!G$36, "-")</f>
        <v>201.528898108254</v>
      </c>
      <c r="G8" s="26" t="n">
        <f aca="false">IF(ISNUMBER(June!H$36), -June!H$36, "-")</f>
        <v>389.201326619647</v>
      </c>
      <c r="H8" s="27" t="n">
        <f aca="false">IF(ISNUMBER(June!I$36), -June!I$36, "-")</f>
        <v>302.260236242061</v>
      </c>
      <c r="I8" s="28" t="n">
        <f aca="false">IF(ISNUMBER(June!J$36), -June!J$36, "-")</f>
        <v>546.85995601231</v>
      </c>
      <c r="J8" s="26" t="n">
        <f aca="false">IF(ISNUMBER(June!K$36), -June!K$36, "-")</f>
        <v>260.77</v>
      </c>
      <c r="K8" s="27" t="n">
        <f aca="false">IF(ISNUMBER(June!L$36), -June!L$36, "-")</f>
        <v>105.98</v>
      </c>
      <c r="L8" s="27" t="n">
        <f aca="false">IF(ISNUMBER(June!M$36), -June!M$36, "-")</f>
        <v>48.5</v>
      </c>
      <c r="M8" s="27" t="n">
        <f aca="false">IF(ISNUMBER(June!N$36), -June!N$36, "-")</f>
        <v>2450</v>
      </c>
      <c r="N8" s="27" t="n">
        <f aca="false">IF(ISNUMBER(June!O$36), -June!O$36, "-")</f>
        <v>100</v>
      </c>
      <c r="O8" s="28" t="n">
        <f aca="false">IF(ISNUMBER(June!P$36), -June!P$36, "-")</f>
        <v>650</v>
      </c>
      <c r="P8" s="29" t="n">
        <f aca="false">IF(ISNUMBER(June!Q$36), -June!Q$36, "-")</f>
        <v>60</v>
      </c>
      <c r="Q8" s="16"/>
      <c r="R8" s="30" t="n">
        <f aca="false">IF(ISNUMBER(V32), -SUM(B8:P8)+V32, -SUM(B8:P8))</f>
        <v>-6447.98259064723</v>
      </c>
      <c r="S8" s="18" t="n">
        <f aca="false">IF((R8)=0, "", R8 / SUM(R$3:R$14))</f>
        <v>0.104861580895857</v>
      </c>
      <c r="T8" s="31" t="n">
        <f aca="false">IF(June!U$36 &gt; 0, June!U$36, "")</f>
        <v>6225</v>
      </c>
      <c r="U8" s="32" t="n">
        <f aca="false">IF(ISNUMBER(R8+T8), R8+T8, "-")</f>
        <v>-222.982590647225</v>
      </c>
      <c r="V8" s="33" t="n">
        <f aca="false">IF(ISNUMBER(U8), U8/31, "")</f>
        <v>-7.19298679507178</v>
      </c>
      <c r="W8" s="34" t="s">
        <v>19</v>
      </c>
    </row>
    <row r="9" customFormat="false" ht="12.8" hidden="false" customHeight="false" outlineLevel="0" collapsed="false">
      <c r="A9" s="25" t="s">
        <v>20</v>
      </c>
      <c r="B9" s="26" t="n">
        <f aca="false">IF(ISNUMBER(July!C$36), -July!C$36, "-")</f>
        <v>429.623088409506</v>
      </c>
      <c r="C9" s="27" t="n">
        <f aca="false">IF(ISNUMBER(July!D$36), -July!D$36, "-")</f>
        <v>202.823381837883</v>
      </c>
      <c r="D9" s="28" t="n">
        <f aca="false">IF(ISNUMBER(July!E$36), -July!E$36, "-")</f>
        <v>639.720003616855</v>
      </c>
      <c r="E9" s="26" t="n">
        <f aca="false">IF(ISNUMBER(July!F$36), -July!F$36, "-")</f>
        <v>59.94</v>
      </c>
      <c r="F9" s="28" t="n">
        <f aca="false">IF(ISNUMBER(July!G$36), -July!G$36, "-")</f>
        <v>137.898301339411</v>
      </c>
      <c r="G9" s="26" t="n">
        <f aca="false">IF(ISNUMBER(July!H$36), -July!H$36, "-")</f>
        <v>396.526589638022</v>
      </c>
      <c r="H9" s="27" t="n">
        <f aca="false">IF(ISNUMBER(July!I$36), -July!I$36, "-")</f>
        <v>345.471767029823</v>
      </c>
      <c r="I9" s="28" t="n">
        <f aca="false">IF(ISNUMBER(July!J$36), -July!J$36, "-")</f>
        <v>377.772641048745</v>
      </c>
      <c r="J9" s="26" t="n">
        <f aca="false">IF(ISNUMBER(July!K$36), -July!K$36, "-")</f>
        <v>267.34</v>
      </c>
      <c r="K9" s="27" t="n">
        <f aca="false">IF(ISNUMBER(July!L$36), -July!L$36, "-")</f>
        <v>35.98</v>
      </c>
      <c r="L9" s="27" t="n">
        <f aca="false">IF(ISNUMBER(July!M$36), -July!M$36, "-")</f>
        <v>48.5</v>
      </c>
      <c r="M9" s="27" t="n">
        <f aca="false">IF(ISNUMBER(July!N$36), -July!N$36, "-")</f>
        <v>2450</v>
      </c>
      <c r="N9" s="27" t="n">
        <f aca="false">IF(ISNUMBER(July!O$36), -July!O$36, "-")</f>
        <v>100</v>
      </c>
      <c r="O9" s="28" t="str">
        <f aca="false">IF(ISNUMBER(July!P$36), -July!P$36, "-")</f>
        <v>-</v>
      </c>
      <c r="P9" s="29" t="n">
        <f aca="false">IF(ISNUMBER(July!Q$36), -July!Q$36, "-")</f>
        <v>250</v>
      </c>
      <c r="Q9" s="16"/>
      <c r="R9" s="30" t="n">
        <f aca="false">IF(ISNUMBER(V33), -SUM(B9:P9)+V33, -SUM(B9:P9))</f>
        <v>-7721.51577292024</v>
      </c>
      <c r="S9" s="18" t="n">
        <f aca="false">IF((R9)=0, "", R9 / SUM(R$3:R$14))</f>
        <v>0.125572663926724</v>
      </c>
      <c r="T9" s="31" t="n">
        <f aca="false">IF(July!U$36 &gt; 0, July!U$36, "")</f>
        <v>6200</v>
      </c>
      <c r="U9" s="32" t="n">
        <f aca="false">IF(ISNUMBER(R9+T9), R9+T9, "-")</f>
        <v>-1521.51577292024</v>
      </c>
      <c r="V9" s="33" t="n">
        <f aca="false">IF(ISNUMBER(U9), U9/31, "")</f>
        <v>-49.0811539651692</v>
      </c>
      <c r="W9" s="34" t="s">
        <v>21</v>
      </c>
    </row>
    <row r="10" customFormat="false" ht="12.8" hidden="false" customHeight="false" outlineLevel="0" collapsed="false">
      <c r="A10" s="25" t="s">
        <v>22</v>
      </c>
      <c r="B10" s="26" t="n">
        <f aca="false">IF(ISNUMBER(August!C$36), -August!C$36, "-")</f>
        <v>413.805566710872</v>
      </c>
      <c r="C10" s="27" t="n">
        <f aca="false">IF(ISNUMBER(August!D$36), -August!D$36, "-")</f>
        <v>234.117798039853</v>
      </c>
      <c r="D10" s="28" t="n">
        <f aca="false">IF(ISNUMBER(August!E$36), -August!E$36, "-")</f>
        <v>646.741407463753</v>
      </c>
      <c r="E10" s="26" t="n">
        <f aca="false">IF(ISNUMBER(August!F$36), -August!F$36, "-")</f>
        <v>59.94</v>
      </c>
      <c r="F10" s="28" t="n">
        <f aca="false">IF(ISNUMBER(August!G$36), -August!G$36, "-")</f>
        <v>189.564047631897</v>
      </c>
      <c r="G10" s="26" t="n">
        <f aca="false">IF(ISNUMBER(August!H$36), -August!H$36, "-")</f>
        <v>352.994206808031</v>
      </c>
      <c r="H10" s="27" t="n">
        <f aca="false">IF(ISNUMBER(August!I$36), -August!I$36, "-")</f>
        <v>269.948332037807</v>
      </c>
      <c r="I10" s="28" t="n">
        <f aca="false">IF(ISNUMBER(August!J$36), -August!J$36, "-")</f>
        <v>484.164548096744</v>
      </c>
      <c r="J10" s="26" t="n">
        <f aca="false">IF(ISNUMBER(August!K$36), -August!K$36, "-")</f>
        <v>261.71</v>
      </c>
      <c r="K10" s="27" t="n">
        <f aca="false">IF(ISNUMBER(August!L$36), -August!L$36, "-")</f>
        <v>35.98</v>
      </c>
      <c r="L10" s="27" t="n">
        <f aca="false">IF(ISNUMBER(August!M$36), -August!M$36, "-")</f>
        <v>48.5</v>
      </c>
      <c r="M10" s="27" t="n">
        <f aca="false">IF(ISNUMBER(August!N$36), -August!N$36, "-")</f>
        <v>2650</v>
      </c>
      <c r="N10" s="27" t="n">
        <f aca="false">IF(ISNUMBER(August!O$36), -August!O$36, "-")</f>
        <v>100</v>
      </c>
      <c r="O10" s="28" t="str">
        <f aca="false">IF(ISNUMBER(August!P$36), -August!P$36, "-")</f>
        <v>-</v>
      </c>
      <c r="P10" s="29" t="n">
        <f aca="false">IF(ISNUMBER(August!Q$36), -August!Q$36, "-")</f>
        <v>410</v>
      </c>
      <c r="Q10" s="16"/>
      <c r="R10" s="30" t="n">
        <f aca="false">IF(ISNUMBER(V34), -SUM(B10:P10)+V34, -SUM(B10:P10))</f>
        <v>-6157.46590678896</v>
      </c>
      <c r="S10" s="18" t="n">
        <f aca="false">IF((R10)=0, "", R10 / SUM(R$3:R$14))</f>
        <v>0.100136996373841</v>
      </c>
      <c r="T10" s="31" t="n">
        <f aca="false">IF(August!U$36 &gt; 0, August!U$36, "")</f>
        <v>6300</v>
      </c>
      <c r="U10" s="32" t="n">
        <f aca="false">IF(ISNUMBER(R10+T10), R10+T10, "-")</f>
        <v>142.534093211044</v>
      </c>
      <c r="V10" s="33" t="n">
        <f aca="false">IF(ISNUMBER(U10), U10/31, "")</f>
        <v>4.5978739745498</v>
      </c>
      <c r="W10" s="34" t="s">
        <v>23</v>
      </c>
    </row>
    <row r="11" customFormat="false" ht="12.8" hidden="false" customHeight="false" outlineLevel="0" collapsed="false">
      <c r="A11" s="25" t="s">
        <v>24</v>
      </c>
      <c r="B11" s="26" t="n">
        <f aca="false">IF(ISNUMBER(September!C$36), -September!C$36, "-")</f>
        <v>157.924527885822</v>
      </c>
      <c r="C11" s="27" t="n">
        <f aca="false">IF(ISNUMBER(September!D$36), -September!D$36, "-")</f>
        <v>58.6286414345761</v>
      </c>
      <c r="D11" s="28" t="n">
        <f aca="false">IF(ISNUMBER(September!E$36), -September!E$36, "-")</f>
        <v>162.823933956025</v>
      </c>
      <c r="E11" s="26" t="n">
        <f aca="false">IF(ISNUMBER(September!F$36), -September!F$36, "-")</f>
        <v>23.31</v>
      </c>
      <c r="F11" s="28" t="n">
        <f aca="false">IF(ISNUMBER(September!G$36), -September!G$36, "-")</f>
        <v>44.1027198565068</v>
      </c>
      <c r="G11" s="26" t="n">
        <f aca="false">IF(ISNUMBER(September!H$36), -September!H$36, "-")</f>
        <v>145.882472241542</v>
      </c>
      <c r="H11" s="27" t="n">
        <f aca="false">IF(ISNUMBER(September!I$36), -September!I$36, "-")</f>
        <v>131.820002085564</v>
      </c>
      <c r="I11" s="28" t="n">
        <f aca="false">IF(ISNUMBER(September!J$36), -September!J$36, "-")</f>
        <v>109.908486093277</v>
      </c>
      <c r="J11" s="26" t="n">
        <f aca="false">IF(ISNUMBER(September!K$36), -September!K$36, "-")</f>
        <v>256.44</v>
      </c>
      <c r="K11" s="27" t="n">
        <f aca="false">IF(ISNUMBER(September!L$36), -September!L$36, "-")</f>
        <v>55.97</v>
      </c>
      <c r="L11" s="27" t="n">
        <f aca="false">IF(ISNUMBER(September!M$36), -September!M$36, "-")</f>
        <v>48.5</v>
      </c>
      <c r="M11" s="27" t="n">
        <f aca="false">IF(ISNUMBER(September!N$36), -September!N$36, "-")</f>
        <v>2650</v>
      </c>
      <c r="N11" s="27" t="n">
        <f aca="false">IF(ISNUMBER(September!O$36), -September!O$36, "-")</f>
        <v>100</v>
      </c>
      <c r="O11" s="28" t="str">
        <f aca="false">IF(ISNUMBER(September!P$36), -September!P$36, "-")</f>
        <v>-</v>
      </c>
      <c r="P11" s="29" t="n">
        <f aca="false">IF(ISNUMBER(September!Q$36), -September!Q$36, "-")</f>
        <v>130</v>
      </c>
      <c r="Q11" s="16"/>
      <c r="R11" s="30" t="n">
        <f aca="false">IF(ISNUMBER(V35), -SUM(B11:P11)+V35, -SUM(B11:P11))</f>
        <v>-4075.31078355331</v>
      </c>
      <c r="S11" s="18" t="n">
        <f aca="false">IF((R11)=0, "", R11 / SUM(R$3:R$14))</f>
        <v>0.0662755405117246</v>
      </c>
      <c r="T11" s="31" t="n">
        <f aca="false">IF(September!U$36 &gt; 0, September!U$36, "")</f>
        <v>6650</v>
      </c>
      <c r="U11" s="32" t="n">
        <f aca="false">IF(ISNUMBER(R11+T11), R11+T11, "-")</f>
        <v>2574.68921644669</v>
      </c>
      <c r="V11" s="33" t="n">
        <f aca="false">IF(ISNUMBER(U11), U11/31, "")</f>
        <v>83.054490853119</v>
      </c>
      <c r="W11" s="34" t="s">
        <v>25</v>
      </c>
    </row>
    <row r="12" customFormat="false" ht="12.8" hidden="false" customHeight="false" outlineLevel="0" collapsed="false">
      <c r="A12" s="25" t="s">
        <v>26</v>
      </c>
      <c r="B12" s="26" t="str">
        <f aca="false">IF(ISNUMBER(October!C$36), -October!C$36, "-")</f>
        <v>-</v>
      </c>
      <c r="C12" s="27" t="str">
        <f aca="false">IF(ISNUMBER(October!D$36), -October!D$36, "-")</f>
        <v>-</v>
      </c>
      <c r="D12" s="28" t="str">
        <f aca="false">IF(ISNUMBER(October!E$36), -October!E$36, "-")</f>
        <v>-</v>
      </c>
      <c r="E12" s="26" t="str">
        <f aca="false">IF(ISNUMBER(October!F$36), -October!F$36, "-")</f>
        <v>-</v>
      </c>
      <c r="F12" s="28" t="str">
        <f aca="false">IF(ISNUMBER(October!G$36), -October!G$36, "-")</f>
        <v>-</v>
      </c>
      <c r="G12" s="26" t="str">
        <f aca="false">IF(ISNUMBER(October!H$36), -October!H$36, "-")</f>
        <v>-</v>
      </c>
      <c r="H12" s="27" t="str">
        <f aca="false">IF(ISNUMBER(October!I$36), -October!I$36, "-")</f>
        <v>-</v>
      </c>
      <c r="I12" s="28" t="str">
        <f aca="false">IF(ISNUMBER(October!J$36), -October!J$36, "-")</f>
        <v>-</v>
      </c>
      <c r="J12" s="26" t="str">
        <f aca="false">IF(ISNUMBER(October!K$36), -October!K$36, "-")</f>
        <v>-</v>
      </c>
      <c r="K12" s="27" t="n">
        <f aca="false">IF(ISNUMBER(October!L$36), -October!L$36, "-")</f>
        <v>55.97</v>
      </c>
      <c r="L12" s="27" t="n">
        <f aca="false">IF(ISNUMBER(October!M$36), -October!M$36, "-")</f>
        <v>48.5</v>
      </c>
      <c r="M12" s="27" t="n">
        <f aca="false">IF(ISNUMBER(October!N$36), -October!N$36, "-")</f>
        <v>2650</v>
      </c>
      <c r="N12" s="27" t="str">
        <f aca="false">IF(ISNUMBER(October!O$36), -October!O$36, "-")</f>
        <v>-</v>
      </c>
      <c r="O12" s="28" t="str">
        <f aca="false">IF(ISNUMBER(October!P$36), -October!P$36, "-")</f>
        <v>-</v>
      </c>
      <c r="P12" s="29" t="str">
        <f aca="false">IF(ISNUMBER(October!Q$36), -October!Q$36, "-")</f>
        <v>-</v>
      </c>
      <c r="Q12" s="16"/>
      <c r="R12" s="30" t="n">
        <f aca="false">IF(ISNUMBER(V36), -SUM(B12:P12)+V36, -SUM(B12:P12))</f>
        <v>-2754.47</v>
      </c>
      <c r="S12" s="18" t="n">
        <f aca="false">IF((R12)=0, "", R12 / SUM(R$3:R$14))</f>
        <v>0.0447951083411997</v>
      </c>
      <c r="T12" s="31" t="n">
        <f aca="false">IF(October!U$36 &gt; 0, October!U$36, "")</f>
        <v>6600</v>
      </c>
      <c r="U12" s="32" t="n">
        <f aca="false">IF(ISNUMBER(R12+T12), R12+T12, "-")</f>
        <v>3845.53</v>
      </c>
      <c r="V12" s="33" t="n">
        <f aca="false">IF(ISNUMBER(U12), U12/31, "")</f>
        <v>124.04935483871</v>
      </c>
      <c r="W12" s="34" t="s">
        <v>27</v>
      </c>
    </row>
    <row r="13" customFormat="false" ht="12.8" hidden="false" customHeight="false" outlineLevel="0" collapsed="false">
      <c r="A13" s="25" t="s">
        <v>28</v>
      </c>
      <c r="B13" s="26" t="str">
        <f aca="false">IF(ISNUMBER(November!C$36), -November!C$36, "-")</f>
        <v>-</v>
      </c>
      <c r="C13" s="27" t="str">
        <f aca="false">IF(ISNUMBER(November!D$36), -November!D$36, "-")</f>
        <v>-</v>
      </c>
      <c r="D13" s="28" t="str">
        <f aca="false">IF(ISNUMBER(November!E$36), -November!E$36, "-")</f>
        <v>-</v>
      </c>
      <c r="E13" s="26" t="str">
        <f aca="false">IF(ISNUMBER(November!F$36), -November!F$36, "-")</f>
        <v>-</v>
      </c>
      <c r="F13" s="28" t="str">
        <f aca="false">IF(ISNUMBER(November!G$36), -November!G$36, "-")</f>
        <v>-</v>
      </c>
      <c r="G13" s="26" t="str">
        <f aca="false">IF(ISNUMBER(November!H$36), -November!H$36, "-")</f>
        <v>-</v>
      </c>
      <c r="H13" s="27" t="str">
        <f aca="false">IF(ISNUMBER(November!I$36), -November!I$36, "-")</f>
        <v>-</v>
      </c>
      <c r="I13" s="28" t="str">
        <f aca="false">IF(ISNUMBER(November!J$36), -November!J$36, "-")</f>
        <v>-</v>
      </c>
      <c r="J13" s="26" t="str">
        <f aca="false">IF(ISNUMBER(November!K$36), -November!K$36, "-")</f>
        <v>-</v>
      </c>
      <c r="K13" s="27" t="n">
        <f aca="false">IF(ISNUMBER(November!L$36), -November!L$36, "-")</f>
        <v>205.97</v>
      </c>
      <c r="L13" s="27" t="n">
        <f aca="false">IF(ISNUMBER(November!M$36), -November!M$36, "-")</f>
        <v>48.5</v>
      </c>
      <c r="M13" s="27" t="n">
        <f aca="false">IF(ISNUMBER(November!N$36), -November!N$36, "-")</f>
        <v>2650</v>
      </c>
      <c r="N13" s="27" t="str">
        <f aca="false">IF(ISNUMBER(November!O$36), -November!O$36, "-")</f>
        <v>-</v>
      </c>
      <c r="O13" s="28" t="str">
        <f aca="false">IF(ISNUMBER(November!P$36), -November!P$36, "-")</f>
        <v>-</v>
      </c>
      <c r="P13" s="29" t="str">
        <f aca="false">IF(ISNUMBER(November!Q$36), -November!Q$36, "-")</f>
        <v>-</v>
      </c>
      <c r="Q13" s="16"/>
      <c r="R13" s="30" t="n">
        <f aca="false">IF(ISNUMBER(V37), -SUM(B13:P13)+V37, -SUM(B13:P13))</f>
        <v>-2904.47</v>
      </c>
      <c r="S13" s="18" t="n">
        <f aca="false">IF((R13)=0, "", R13 / SUM(R$3:R$14))</f>
        <v>0.0472345127461051</v>
      </c>
      <c r="T13" s="31" t="n">
        <f aca="false">IF(November!U$36 &gt; 0, November!U$36, "")</f>
        <v>6600</v>
      </c>
      <c r="U13" s="32" t="n">
        <f aca="false">IF(ISNUMBER(R13+T13), R13+T13, "-")</f>
        <v>3695.53</v>
      </c>
      <c r="V13" s="33" t="n">
        <f aca="false">IF(ISNUMBER(U13), U13/30, "")</f>
        <v>123.184333333333</v>
      </c>
      <c r="W13" s="34" t="s">
        <v>29</v>
      </c>
    </row>
    <row r="14" customFormat="false" ht="12.8" hidden="false" customHeight="false" outlineLevel="0" collapsed="false">
      <c r="A14" s="25" t="s">
        <v>30</v>
      </c>
      <c r="B14" s="26" t="str">
        <f aca="false">IF(ISNUMBER(December!C$36), -December!C$36, "-")</f>
        <v>-</v>
      </c>
      <c r="C14" s="27" t="str">
        <f aca="false">IF(ISNUMBER(December!D$36), -December!D$36, "-")</f>
        <v>-</v>
      </c>
      <c r="D14" s="28" t="str">
        <f aca="false">IF(ISNUMBER(December!E$36), -December!E$36, "-")</f>
        <v>-</v>
      </c>
      <c r="E14" s="26" t="str">
        <f aca="false">IF(ISNUMBER(December!F$36), -December!F$36, "-")</f>
        <v>-</v>
      </c>
      <c r="F14" s="28" t="str">
        <f aca="false">IF(ISNUMBER(December!G$36), -December!G$36, "-")</f>
        <v>-</v>
      </c>
      <c r="G14" s="26" t="str">
        <f aca="false">IF(ISNUMBER(December!H$36), -December!H$36, "-")</f>
        <v>-</v>
      </c>
      <c r="H14" s="27" t="str">
        <f aca="false">IF(ISNUMBER(December!I$36), -December!I$36, "-")</f>
        <v>-</v>
      </c>
      <c r="I14" s="28" t="str">
        <f aca="false">IF(ISNUMBER(December!J$36), -December!J$36, "-")</f>
        <v>-</v>
      </c>
      <c r="J14" s="26" t="str">
        <f aca="false">IF(ISNUMBER(December!K$36), -December!K$36, "-")</f>
        <v>-</v>
      </c>
      <c r="K14" s="27" t="n">
        <f aca="false">IF(ISNUMBER(December!L$36), -December!L$36, "-")</f>
        <v>55.97</v>
      </c>
      <c r="L14" s="27" t="n">
        <f aca="false">IF(ISNUMBER(December!M$36), -December!M$36, "-")</f>
        <v>48.5</v>
      </c>
      <c r="M14" s="27" t="n">
        <f aca="false">IF(ISNUMBER(December!N$36), -December!N$36, "-")</f>
        <v>2650</v>
      </c>
      <c r="N14" s="27" t="str">
        <f aca="false">IF(ISNUMBER(December!O$36), -December!O$36, "-")</f>
        <v>-</v>
      </c>
      <c r="O14" s="28" t="str">
        <f aca="false">IF(ISNUMBER(December!P$36), -December!P$36, "-")</f>
        <v>-</v>
      </c>
      <c r="P14" s="29" t="str">
        <f aca="false">IF(ISNUMBER(December!Q$36), -December!Q$36, "-")</f>
        <v>-</v>
      </c>
      <c r="Q14" s="16"/>
      <c r="R14" s="30" t="n">
        <f aca="false">IF(ISNUMBER(V38), -SUM(B14:P14)+V38, -SUM(B14:P14))</f>
        <v>-2754.47</v>
      </c>
      <c r="S14" s="18" t="n">
        <f aca="false">IF((R14)=0, "", R14 / SUM(R$3:R$14))</f>
        <v>0.0447951083411997</v>
      </c>
      <c r="T14" s="31" t="n">
        <f aca="false">IF(December!U$36 &gt; 0, December!U$36, "")</f>
        <v>6600</v>
      </c>
      <c r="U14" s="32" t="n">
        <f aca="false">IF(ISNUMBER(R14+T14), R14+T14, "-")</f>
        <v>3845.53</v>
      </c>
      <c r="V14" s="33" t="n">
        <f aca="false">IF(ISNUMBER(U14), U14/31, "")</f>
        <v>124.04935483871</v>
      </c>
      <c r="W14" s="35" t="s">
        <v>31</v>
      </c>
    </row>
    <row r="15" customFormat="false" ht="12.8" hidden="false" customHeight="false" outlineLevel="0" collapsed="false">
      <c r="A15" s="36"/>
      <c r="B15" s="37"/>
      <c r="C15" s="38"/>
      <c r="D15" s="39"/>
      <c r="E15" s="37"/>
      <c r="F15" s="39"/>
      <c r="G15" s="37"/>
      <c r="H15" s="38"/>
      <c r="I15" s="39"/>
      <c r="J15" s="37"/>
      <c r="K15" s="38"/>
      <c r="L15" s="38"/>
      <c r="M15" s="38"/>
      <c r="N15" s="38"/>
      <c r="O15" s="39"/>
      <c r="P15" s="40"/>
      <c r="Q15" s="16"/>
      <c r="R15" s="41"/>
      <c r="S15" s="42"/>
      <c r="T15" s="38"/>
      <c r="U15" s="41"/>
      <c r="V15" s="43"/>
      <c r="W15" s="44"/>
    </row>
    <row r="16" s="45" customFormat="true" ht="26.1" hidden="false" customHeight="true" outlineLevel="0" collapsed="false">
      <c r="B16" s="46" t="s">
        <v>32</v>
      </c>
      <c r="C16" s="47" t="s">
        <v>33</v>
      </c>
      <c r="D16" s="48" t="s">
        <v>34</v>
      </c>
      <c r="E16" s="49" t="s">
        <v>35</v>
      </c>
      <c r="F16" s="48" t="s">
        <v>36</v>
      </c>
      <c r="G16" s="49" t="s">
        <v>37</v>
      </c>
      <c r="H16" s="47" t="s">
        <v>38</v>
      </c>
      <c r="I16" s="48" t="s">
        <v>39</v>
      </c>
      <c r="J16" s="49" t="s">
        <v>40</v>
      </c>
      <c r="K16" s="47" t="s">
        <v>41</v>
      </c>
      <c r="L16" s="47" t="s">
        <v>42</v>
      </c>
      <c r="M16" s="47" t="s">
        <v>43</v>
      </c>
      <c r="N16" s="47" t="s">
        <v>44</v>
      </c>
      <c r="O16" s="48" t="s">
        <v>45</v>
      </c>
      <c r="P16" s="50" t="s">
        <v>4</v>
      </c>
      <c r="Q16" s="51"/>
      <c r="R16" s="52" t="s">
        <v>46</v>
      </c>
      <c r="S16" s="52"/>
      <c r="T16" s="53" t="s">
        <v>47</v>
      </c>
      <c r="U16" s="52" t="s">
        <v>48</v>
      </c>
      <c r="V16" s="52"/>
      <c r="W16" s="54"/>
    </row>
    <row r="17" s="45" customFormat="true" ht="22.35" hidden="false" customHeight="true" outlineLevel="0" collapsed="false">
      <c r="B17" s="55" t="n">
        <f aca="false">IF($R$18 = 0, "", IF($V$42 = "YES", B21 / $R$18, B18 / $R$21))</f>
        <v>0.047336151641475</v>
      </c>
      <c r="C17" s="55" t="n">
        <f aca="false">IF($R$18 = 0, "", IF($V$42 = "YES", C21 / $R$18, C18 / $R$21))</f>
        <v>0.022818922198215</v>
      </c>
      <c r="D17" s="55" t="n">
        <f aca="false">IF($R$18 = 0, "", IF($V$42 = "YES", D21 / $R$18, D18 / $R$21))</f>
        <v>0.0702198199560968</v>
      </c>
      <c r="E17" s="55" t="n">
        <f aca="false">IF($R$18 = 0, "", IF($V$42 = "YES", E21 / $R$18, E18 / $R$21))</f>
        <v>0.0065824554355694</v>
      </c>
      <c r="F17" s="55" t="n">
        <f aca="false">IF($R$18 = 0, "", IF($V$42 = "YES", F21 / $R$18, F18 / $R$21))</f>
        <v>0.017263957941834</v>
      </c>
      <c r="G17" s="55" t="n">
        <f aca="false">IF($R$18 = 0, "", IF($V$42 = "YES", G21 / $R$18, G18 / $R$21))</f>
        <v>0.0390639705959664</v>
      </c>
      <c r="H17" s="55" t="n">
        <f aca="false">IF($R$18 = 0, "", IF($V$42 = "YES", H21 / $R$18, H18 / $R$21))</f>
        <v>0.0322687608530553</v>
      </c>
      <c r="I17" s="55" t="n">
        <f aca="false">IF($R$18 = 0, "", IF($V$42 = "YES", I21 / $R$18, I18 / $R$21))</f>
        <v>0.0437092941913436</v>
      </c>
      <c r="J17" s="55" t="n">
        <f aca="false">IF($R$18 = 0, "", IF($V$42 = "YES", J21 / $R$18, J18 / $R$21))</f>
        <v>0.0331473742848952</v>
      </c>
      <c r="K17" s="55" t="n">
        <f aca="false">IF($R$18 = 0, "", IF($V$42 = "YES", K21 / $R$18, K18 / $R$21))</f>
        <v>0.00736338898734486</v>
      </c>
      <c r="L17" s="55" t="n">
        <f aca="false">IF($R$18 = 0, "", IF($V$42 = "YES", L21 / $R$18, L18 / $R$21))</f>
        <v>0.00575223583108317</v>
      </c>
      <c r="M17" s="55" t="n">
        <f aca="false">IF($R$18 = 0, "", IF($V$42 = "YES", M21 / $R$18, M18 / $R$21))</f>
        <v>0.29584809715422</v>
      </c>
      <c r="N17" s="55" t="n">
        <f aca="false">IF($R$18 = 0, "", IF($V$42 = "YES", N21 / $R$18, N18 / $R$21))</f>
        <v>0.0144300074113083</v>
      </c>
      <c r="O17" s="55" t="n">
        <f aca="false">IF($R$18 = 0, "", IF($V$42 = "YES", O21 / $R$18, O18 / $R$21))</f>
        <v>0.00856575782406429</v>
      </c>
      <c r="P17" s="55" t="n">
        <f aca="false">IF($R$18 = 0, "", IF($V$42 = "YES", P21 / $R$18, P18 / $R$21))</f>
        <v>0.0289917957122176</v>
      </c>
      <c r="R17" s="52"/>
      <c r="S17" s="52"/>
      <c r="T17" s="53"/>
      <c r="U17" s="53"/>
      <c r="V17" s="52"/>
      <c r="W17" s="56"/>
      <c r="X17" s="57"/>
      <c r="Y17" s="57"/>
    </row>
    <row r="18" customFormat="false" ht="12.8" hidden="false" customHeight="false" outlineLevel="0" collapsed="false">
      <c r="A18" s="58" t="str">
        <f aca="false">IF($V$42= "YES", "", "TO DATE")</f>
        <v>TO DATE</v>
      </c>
      <c r="B18" s="59" t="n">
        <f aca="true">IF($V$42= "YES", "", IF(MONTH(TODAY())=1, -SUM(B3),  IF(MONTH(TODAY())=2, -SUM(B3:B4),  IF(MONTH(TODAY())=3, -SUM(B3:B5),  IF(MONTH(TODAY())=4, -SUM(B3:B6),  IF(MONTH(TODAY())=5, -SUM(B3:B7),  IF(MONTH(TODAY())=6, -SUM(B3:B8),  IF(MONTH(TODAY())=7, -SUM(B3:B9),  IF(MONTH(TODAY())=8, -SUM(B3:B10),  IF(MONTH(TODAY())=9, -SUM(B3:B11),  IF(MONTH(TODAY())=10, -SUM(B3:B12),  IF(MONTH(TODAY())=11, -SUM(B3:B13),  -SUM(B3:B14)))))))))))))</f>
        <v>-3592.03461023834</v>
      </c>
      <c r="C18" s="59" t="n">
        <f aca="true">IF($V$42= "YES", "", IF(MONTH(TODAY())=1, -SUM(C3),  IF(MONTH(TODAY())=2, -SUM(C3:C4),  IF(MONTH(TODAY())=3, -SUM(C3:C5),  IF(MONTH(TODAY())=4, -SUM(C3:C6),  IF(MONTH(TODAY())=5, -SUM(C3:C7),  IF(MONTH(TODAY())=6, -SUM(C3:C8),  IF(MONTH(TODAY())=7, -SUM(C3:C9),  IF(MONTH(TODAY())=8, -SUM(C3:C10),  IF(MONTH(TODAY())=9, -SUM(C3:C11),  IF(MONTH(TODAY())=10, -SUM(C3:C12),  IF(MONTH(TODAY())=11, -SUM(C3:C13),  -SUM(C3:C14)))))))))))))</f>
        <v>-1731.58052486267</v>
      </c>
      <c r="D18" s="59" t="n">
        <f aca="true">IF($V$42= "YES", "", IF(MONTH(TODAY())=1, -SUM(D3),  IF(MONTH(TODAY())=2, -SUM(D3:D4),  IF(MONTH(TODAY())=3, -SUM(D3:D5),  IF(MONTH(TODAY())=4, -SUM(D3:D6),  IF(MONTH(TODAY())=5, -SUM(D3:D7),  IF(MONTH(TODAY())=6, -SUM(D3:D8),  IF(MONTH(TODAY())=7, -SUM(D3:D9),  IF(MONTH(TODAY())=8, -SUM(D3:D10),  IF(MONTH(TODAY())=9, -SUM(D3:D11),  IF(MONTH(TODAY())=10, -SUM(D3:D12),  IF(MONTH(TODAY())=11, -SUM(D3:D13),  -SUM(D3:D14)))))))))))))</f>
        <v>-5328.52829941511</v>
      </c>
      <c r="E18" s="59" t="n">
        <f aca="true">IF($V$42= "YES", "", IF(MONTH(TODAY())=1, -SUM(E3),  IF(MONTH(TODAY())=2, -SUM(E3:E4),  IF(MONTH(TODAY())=3, -SUM(E3:E5),  IF(MONTH(TODAY())=4, -SUM(E3:E6),  IF(MONTH(TODAY())=5, -SUM(E3:E7),  IF(MONTH(TODAY())=6, -SUM(E3:E8),  IF(MONTH(TODAY())=7, -SUM(E3:E9),  IF(MONTH(TODAY())=8, -SUM(E3:E10),  IF(MONTH(TODAY())=9, -SUM(E3:E11),  IF(MONTH(TODAY())=10, -SUM(E3:E12),  IF(MONTH(TODAY())=11, -SUM(E3:E13),  -SUM(E3:E14)))))))))))))</f>
        <v>-499.5</v>
      </c>
      <c r="F18" s="59" t="n">
        <f aca="true">IF($V$42= "YES", "", IF(MONTH(TODAY())=1, -SUM(F3),  IF(MONTH(TODAY())=2, -SUM(F3:F4),  IF(MONTH(TODAY())=3, -SUM(F3:F5),  IF(MONTH(TODAY())=4, -SUM(F3:F6),  IF(MONTH(TODAY())=5, -SUM(F3:F7),  IF(MONTH(TODAY())=6, -SUM(F3:F8),  IF(MONTH(TODAY())=7, -SUM(F3:F9),  IF(MONTH(TODAY())=8, -SUM(F3:F10),  IF(MONTH(TODAY())=9, -SUM(F3:F11),  IF(MONTH(TODAY())=10, -SUM(F3:F12),  IF(MONTH(TODAY())=11, -SUM(F3:F13),  -SUM(F3:F14)))))))))))))</f>
        <v>-1310.05018968277</v>
      </c>
      <c r="G18" s="59" t="n">
        <f aca="true">IF($V$42= "YES", "", IF(MONTH(TODAY())=1, -SUM(G3),  IF(MONTH(TODAY())=2, -SUM(G3:G4),  IF(MONTH(TODAY())=3, -SUM(G3:G5),  IF(MONTH(TODAY())=4, -SUM(G3:G6),  IF(MONTH(TODAY())=5, -SUM(G3:G7),  IF(MONTH(TODAY())=6, -SUM(G3:G8),  IF(MONTH(TODAY())=7, -SUM(G3:G9),  IF(MONTH(TODAY())=8, -SUM(G3:G10),  IF(MONTH(TODAY())=9, -SUM(G3:G11),  IF(MONTH(TODAY())=10, -SUM(G3:G12),  IF(MONTH(TODAY())=11, -SUM(G3:G13),  -SUM(G3:G14)))))))))))))</f>
        <v>-2964.31225454964</v>
      </c>
      <c r="H18" s="59" t="n">
        <f aca="true">IF($V$42= "YES", "", IF(MONTH(TODAY())=1, -SUM(H3),  IF(MONTH(TODAY())=2, -SUM(H3:H4),  IF(MONTH(TODAY())=3, -SUM(H3:H5),  IF(MONTH(TODAY())=4, -SUM(H3:H6),  IF(MONTH(TODAY())=5, -SUM(H3:H7),  IF(MONTH(TODAY())=6, -SUM(H3:H8),  IF(MONTH(TODAY())=7, -SUM(H3:H9),  IF(MONTH(TODAY())=8, -SUM(H3:H10),  IF(MONTH(TODAY())=9, -SUM(H3:H11),  IF(MONTH(TODAY())=10, -SUM(H3:H12),  IF(MONTH(TODAY())=11, -SUM(H3:H13),  -SUM(H3:H14)))))))))))))</f>
        <v>-2448.66770521582</v>
      </c>
      <c r="I18" s="59" t="n">
        <f aca="true">IF($V$42= "YES", "", IF(MONTH(TODAY())=1, -SUM(I3),  IF(MONTH(TODAY())=2, -SUM(I3:I4),  IF(MONTH(TODAY())=3, -SUM(I3:I5),  IF(MONTH(TODAY())=4, -SUM(I3:I6),  IF(MONTH(TODAY())=5, -SUM(I3:I7),  IF(MONTH(TODAY())=6, -SUM(I3:I8),  IF(MONTH(TODAY())=7, -SUM(I3:I9),  IF(MONTH(TODAY())=8, -SUM(I3:I10),  IF(MONTH(TODAY())=9, -SUM(I3:I11),  IF(MONTH(TODAY())=10, -SUM(I3:I12),  IF(MONTH(TODAY())=11, -SUM(I3:I13),  -SUM(I3:I14)))))))))))))</f>
        <v>-3316.81583905589</v>
      </c>
      <c r="J18" s="59" t="n">
        <f aca="true">IF($V$42= "YES", "", IF(MONTH(TODAY())=1, -SUM(J3),  IF(MONTH(TODAY())=2, -SUM(J3:J4),  IF(MONTH(TODAY())=3, -SUM(J3:J5),  IF(MONTH(TODAY())=4, -SUM(J3:J6),  IF(MONTH(TODAY())=5, -SUM(J3:J7),  IF(MONTH(TODAY())=6, -SUM(J3:J8),  IF(MONTH(TODAY())=7, -SUM(J3:J9),  IF(MONTH(TODAY())=8, -SUM(J3:J10),  IF(MONTH(TODAY())=9, -SUM(J3:J11),  IF(MONTH(TODAY())=10, -SUM(J3:J12),  IF(MONTH(TODAY())=11, -SUM(J3:J13),  -SUM(J3:J14)))))))))))))</f>
        <v>-2515.34</v>
      </c>
      <c r="K18" s="59" t="n">
        <f aca="true">IF($V$42= "YES", "", IF(MONTH(TODAY())=1, -SUM(K3),  IF(MONTH(TODAY())=2, -SUM(K3:K4),  IF(MONTH(TODAY())=3, -SUM(K3:K5),  IF(MONTH(TODAY())=4, -SUM(K3:K6),  IF(MONTH(TODAY())=5, -SUM(K3:K7),  IF(MONTH(TODAY())=6, -SUM(K3:K8),  IF(MONTH(TODAY())=7, -SUM(K3:K9),  IF(MONTH(TODAY())=8, -SUM(K3:K10),  IF(MONTH(TODAY())=9, -SUM(K3:K11),  IF(MONTH(TODAY())=10, -SUM(K3:K12),  IF(MONTH(TODAY())=11, -SUM(K3:K13),  -SUM(K3:K14)))))))))))))</f>
        <v>-558.76</v>
      </c>
      <c r="L18" s="59" t="n">
        <f aca="true">IF($V$42= "YES", "", IF(MONTH(TODAY())=1, -SUM(L3),  IF(MONTH(TODAY())=2, -SUM(L3:L4),  IF(MONTH(TODAY())=3, -SUM(L3:L5),  IF(MONTH(TODAY())=4, -SUM(L3:L6),  IF(MONTH(TODAY())=5, -SUM(L3:L7),  IF(MONTH(TODAY())=6, -SUM(L3:L8),  IF(MONTH(TODAY())=7, -SUM(L3:L9),  IF(MONTH(TODAY())=8, -SUM(L3:L10),  IF(MONTH(TODAY())=9, -SUM(L3:L11),  IF(MONTH(TODAY())=10, -SUM(L3:L12),  IF(MONTH(TODAY())=11, -SUM(L3:L13),  -SUM(L3:L14)))))))))))))</f>
        <v>-436.5</v>
      </c>
      <c r="M18" s="59" t="n">
        <f aca="true">IF($V$42= "YES", "", IF(MONTH(TODAY())=1, -SUM(M3),  IF(MONTH(TODAY())=2, -SUM(M3:M4),  IF(MONTH(TODAY())=3, -SUM(M3:M5),  IF(MONTH(TODAY())=4, -SUM(M3:M6),  IF(MONTH(TODAY())=5, -SUM(M3:M7),  IF(MONTH(TODAY())=6, -SUM(M3:M8),  IF(MONTH(TODAY())=7, -SUM(M3:M9),  IF(MONTH(TODAY())=8, -SUM(M3:M10),  IF(MONTH(TODAY())=9, -SUM(M3:M11),  IF(MONTH(TODAY())=10, -SUM(M3:M12),  IF(MONTH(TODAY())=11, -SUM(M3:M13),  -SUM(M3:M14)))))))))))))</f>
        <v>-22450</v>
      </c>
      <c r="N18" s="59" t="n">
        <f aca="true">IF($V$42= "YES", "", IF(MONTH(TODAY())=1, -SUM(N3),  IF(MONTH(TODAY())=2, -SUM(N3:N4),  IF(MONTH(TODAY())=3, -SUM(N3:N5),  IF(MONTH(TODAY())=4, -SUM(N3:N6),  IF(MONTH(TODAY())=5, -SUM(N3:N7),  IF(MONTH(TODAY())=6, -SUM(N3:N8),  IF(MONTH(TODAY())=7, -SUM(N3:N9),  IF(MONTH(TODAY())=8, -SUM(N3:N10),  IF(MONTH(TODAY())=9, -SUM(N3:N11),  IF(MONTH(TODAY())=10, -SUM(N3:N12),  IF(MONTH(TODAY())=11, -SUM(N3:N13),  -SUM(N3:N14)))))))))))))</f>
        <v>-1095</v>
      </c>
      <c r="O18" s="59" t="n">
        <f aca="true">IF($V$42= "YES", "", IF(MONTH(TODAY())=1, -SUM(O3),  IF(MONTH(TODAY())=2, -SUM(O3:O4),  IF(MONTH(TODAY())=3, -SUM(O3:O5),  IF(MONTH(TODAY())=4, -SUM(O3:O6),  IF(MONTH(TODAY())=5, -SUM(O3:O7),  IF(MONTH(TODAY())=6, -SUM(O3:O8),  IF(MONTH(TODAY())=7, -SUM(O3:O9),  IF(MONTH(TODAY())=8, -SUM(O3:O10),  IF(MONTH(TODAY())=9, -SUM(O3:O11),  IF(MONTH(TODAY())=10, -SUM(O3:O12),  IF(MONTH(TODAY())=11, -SUM(O3:O13),  -SUM(O3:O14)))))))))))))</f>
        <v>-650</v>
      </c>
      <c r="P18" s="59" t="n">
        <f aca="true">IF($V$42= "YES", "", IF(MONTH(TODAY())=1, -SUM(P3),  IF(MONTH(TODAY())=2, -SUM(P3:P4),  IF(MONTH(TODAY())=3, -SUM(P3:P5),  IF(MONTH(TODAY())=4, -SUM(P3:P6),  IF(MONTH(TODAY())=5, -SUM(P3:P7),  IF(MONTH(TODAY())=6, -SUM(P3:P8),  IF(MONTH(TODAY())=7, -SUM(P3:P9),  IF(MONTH(TODAY())=8, -SUM(P3:P10),  IF(MONTH(TODAY())=9, -SUM(P3:P11),  IF(MONTH(TODAY())=10, -SUM(P3:P12),  IF(MONTH(TODAY())=11, -SUM(P3:P13),  -SUM(P3:P14)))))))))))))</f>
        <v>-2200</v>
      </c>
      <c r="Q18" s="59"/>
      <c r="R18" s="60" t="n">
        <f aca="true">IF($V$42= "YES", SUM(R3:R14), IF(MONTH(TODAY())=1, SUM(R3),  IF(MONTH(TODAY())=2, SUM(R3:R4),  IF(MONTH(TODAY())=3, SUM(R3:R5),  IF(MONTH(TODAY())=4, SUM(R3:R6),  IF(MONTH(TODAY())=5, SUM(R3:R7),  IF(MONTH(TODAY())=6, SUM(R3:R8),  IF(MONTH(TODAY())=7, SUM(R3:R9),  IF(MONTH(TODAY())=8, SUM(R3:R10),  IF(MONTH(TODAY())=9, SUM(R3:R11),  IF(MONTH(TODAY())=10, SUM(R3:R12),  IF(MONTH(TODAY())=11, SUM(R3:R13),  SUM(R3:R14)))))))))))))</f>
        <v>-53077.0094230202</v>
      </c>
      <c r="S18" s="60"/>
      <c r="T18" s="61" t="n">
        <f aca="true">IF($V$42= "YES", SUM(T3:T14), IF(MONTH(TODAY())=1, SUM(T3),  IF(MONTH(TODAY())=2, SUM(T3:T4),  IF(MONTH(TODAY())=3, SUM(T3:T5),  IF(MONTH(TODAY())=4, SUM(T3:T6),  IF(MONTH(TODAY())=5, SUM(T3:T7),  IF(MONTH(TODAY())=6, SUM(T3:T8),  IF(MONTH(TODAY())=7, SUM(T3:T9),  IF(MONTH(TODAY())=8, SUM(T3:T10),  IF(MONTH(TODAY())=9, SUM(T3:T11),  IF(MONTH(TODAY())=10, SUM(T3:T12),  IF(MONTH(TODAY())=11, SUM(T3:T13),  SUM(T3:T14)))))))))))))</f>
        <v>57125</v>
      </c>
      <c r="U18" s="62" t="n">
        <f aca="false">IF(ISNUMBER(T18), R18 + T18, "-")</f>
        <v>4047.99057697978</v>
      </c>
      <c r="V18" s="62"/>
      <c r="W18" s="63" t="str">
        <f aca="false">IF($V$42= "YES", "", "TO DATE")</f>
        <v>TO DATE</v>
      </c>
    </row>
    <row r="19" customFormat="false" ht="12.8" hidden="false" customHeight="false" outlineLevel="0" collapsed="false">
      <c r="A19" s="58" t="s">
        <v>49</v>
      </c>
      <c r="B19" s="59" t="n">
        <f aca="false">IF($V$42 = "YES", SUM(B2:B14) / $U$43, IF(ISNUMBER(B18), B18 / $T$43, "-"))</f>
        <v>-14.0313851962435</v>
      </c>
      <c r="C19" s="59" t="n">
        <f aca="false">IF($V$42 = "YES", SUM(C2:C14) / $U$43, IF(ISNUMBER(C18), C18 / $T$43, "-"))</f>
        <v>-6.76398642524479</v>
      </c>
      <c r="D19" s="59" t="n">
        <f aca="false">IF($V$42 = "YES", SUM(D2:D14) / $U$43, IF(ISNUMBER(D18), D18 / $T$43, "-"))</f>
        <v>-20.8145636695903</v>
      </c>
      <c r="E19" s="59" t="n">
        <f aca="false">IF($V$42 = "YES", SUM(E2:E14) / $U$43, IF(ISNUMBER(E18), E18 / $T$43, "-"))</f>
        <v>-1.951171875</v>
      </c>
      <c r="F19" s="59" t="n">
        <f aca="false">IF($V$42 = "YES", SUM(F2:F14) / $U$43, IF(ISNUMBER(F18), F18 / $T$43, "-"))</f>
        <v>-5.11738355344831</v>
      </c>
      <c r="G19" s="59" t="n">
        <f aca="false">IF($V$42 = "YES", SUM(G2:G14) / $U$43, IF(ISNUMBER(G18), G18 / $T$43, "-"))</f>
        <v>-11.5793447443345</v>
      </c>
      <c r="H19" s="59" t="n">
        <f aca="false">IF($V$42 = "YES", SUM(H2:H14) / $U$43, IF(ISNUMBER(H18), H18 / $T$43, "-"))</f>
        <v>-9.5651082234993</v>
      </c>
      <c r="I19" s="59" t="n">
        <f aca="false">IF($V$42 = "YES", SUM(I2:I14) / $U$43, IF(ISNUMBER(I18), I18 / $T$43, "-"))</f>
        <v>-12.9563118713121</v>
      </c>
      <c r="J19" s="59" t="n">
        <f aca="false">IF($V$42 = "YES", SUM(J2:J14) / $U$43, IF(ISNUMBER(J18), J18 / $T$43, "-"))</f>
        <v>-9.825546875</v>
      </c>
      <c r="K19" s="59" t="n">
        <f aca="false">IF($V$42 = "YES", SUM(K2:K14) / $U$43, IF(ISNUMBER(K18), K18 / $T$43, "-"))</f>
        <v>-2.18265625</v>
      </c>
      <c r="L19" s="59" t="n">
        <f aca="false">IF($V$42 = "YES", SUM(L2:L14) / $U$43, IF(ISNUMBER(L18), L18 / $T$43, "-"))</f>
        <v>-1.705078125</v>
      </c>
      <c r="M19" s="59" t="n">
        <f aca="false">IF($V$42 = "YES", SUM(M2:M14) / $U$43, IF(ISNUMBER(M18), M18 / $T$43, "-"))</f>
        <v>-87.6953125</v>
      </c>
      <c r="N19" s="59" t="n">
        <f aca="false">IF($V$42 = "YES", SUM(N2:N14) / $U$43, IF(ISNUMBER(N18), N18 / $T$43, "-"))</f>
        <v>-4.27734375</v>
      </c>
      <c r="O19" s="59" t="n">
        <f aca="false">IF($V$42 = "YES", SUM(O2:O14) / $U$43, IF(ISNUMBER(O18), O18 / $T$43, "-"))</f>
        <v>-2.5390625</v>
      </c>
      <c r="P19" s="59" t="n">
        <f aca="false">IF($V$42 = "YES", SUM(P2:P14) / $U$43, IF(ISNUMBER(P18), P18 / $T$43, "-"))</f>
        <v>-8.59375</v>
      </c>
      <c r="Q19" s="59"/>
      <c r="R19" s="64" t="n">
        <f aca="false">IF(ISNUMBER(R18), R18 / T43, "")</f>
        <v>-207.332068058673</v>
      </c>
      <c r="S19" s="64"/>
      <c r="T19" s="65" t="n">
        <f aca="false">IF(ISNUMBER(T21), T21 / U43, "")</f>
        <v>210.177595628415</v>
      </c>
      <c r="U19" s="66" t="n">
        <f aca="false">IF(ISNUMBER(T19), R19 + T19, "-")</f>
        <v>2.84552756974256</v>
      </c>
      <c r="V19" s="66"/>
      <c r="W19" s="63" t="s">
        <v>49</v>
      </c>
    </row>
    <row r="20" customFormat="false" ht="12.8" hidden="false" customHeight="false" outlineLevel="0" collapsed="false">
      <c r="A20" s="58"/>
      <c r="B20" s="59"/>
      <c r="C20" s="59"/>
      <c r="D20" s="59"/>
      <c r="E20" s="59"/>
      <c r="F20" s="59"/>
      <c r="G20" s="59"/>
      <c r="H20" s="59"/>
      <c r="I20" s="59"/>
      <c r="J20" s="59"/>
      <c r="K20" s="59"/>
      <c r="L20" s="59"/>
      <c r="M20" s="59"/>
      <c r="N20" s="59"/>
      <c r="O20" s="59"/>
      <c r="P20" s="59"/>
      <c r="Q20" s="59"/>
      <c r="R20" s="64"/>
      <c r="S20" s="67"/>
      <c r="T20" s="65"/>
      <c r="U20" s="65"/>
      <c r="V20" s="66"/>
      <c r="W20" s="63"/>
    </row>
    <row r="21" customFormat="false" ht="12.8" hidden="false" customHeight="false" outlineLevel="0" collapsed="false">
      <c r="A21" s="58" t="str">
        <f aca="false">IF((V42)="YES","TOTAL","FORECAST")</f>
        <v>FORECAST</v>
      </c>
      <c r="B21" s="59" t="n">
        <f aca="false">IF($V$42 = "YES", SUM(B2:B14), IF(ISNUMBER(B19), B19 * $U$43, ""))</f>
        <v>-5135.48698182512</v>
      </c>
      <c r="C21" s="59" t="n">
        <f aca="false">IF($V$42 = "YES", SUM(C2:C14), IF(ISNUMBER(C19), C19 * $U$43, ""))</f>
        <v>-2475.61903163959</v>
      </c>
      <c r="D21" s="59" t="n">
        <f aca="false">IF($V$42 = "YES", SUM(D2:D14), IF(ISNUMBER(D19), D19 * $U$43, ""))</f>
        <v>-7618.13030307004</v>
      </c>
      <c r="E21" s="59" t="n">
        <f aca="false">IF($V$42 = "YES", SUM(E2:E14), IF(ISNUMBER(E19), E19 * $U$43, ""))</f>
        <v>-714.12890625</v>
      </c>
      <c r="F21" s="59" t="n">
        <f aca="false">IF($V$42 = "YES", SUM(F2:F14), IF(ISNUMBER(F19), F19 * $U$43, ""))</f>
        <v>-1872.96238056208</v>
      </c>
      <c r="G21" s="59" t="n">
        <f aca="false">IF($V$42 = "YES", SUM(G2:G14), IF(ISNUMBER(G19), G19 * $U$43, ""))</f>
        <v>-4238.04017642643</v>
      </c>
      <c r="H21" s="59" t="n">
        <f aca="false">IF($V$42 = "YES", SUM(H2:H14), IF(ISNUMBER(H19), H19 * $U$43, ""))</f>
        <v>-3500.82960980074</v>
      </c>
      <c r="I21" s="59" t="n">
        <f aca="false">IF($V$42 = "YES", SUM(I2:I14), IF(ISNUMBER(I19), I19 * $U$43, ""))</f>
        <v>-4742.01014490022</v>
      </c>
      <c r="J21" s="59" t="n">
        <f aca="false">IF($V$42 = "YES", SUM(J2:J14), IF(ISNUMBER(J19), J19 * $U$43, ""))</f>
        <v>-3596.15015625</v>
      </c>
      <c r="K21" s="59" t="n">
        <f aca="false">IF($V$42 = "YES", SUM(K2:K14), IF(ISNUMBER(K19), K19 * $U$43, ""))</f>
        <v>-798.8521875</v>
      </c>
      <c r="L21" s="59" t="n">
        <f aca="false">IF($V$42 = "YES", SUM(L2:L14), IF(ISNUMBER(L19), L19 * $U$43, ""))</f>
        <v>-624.05859375</v>
      </c>
      <c r="M21" s="59" t="n">
        <f aca="false">IF($V$42 = "YES", SUM(M2:M14), IF(ISNUMBER(M19), M19 * $U$43, ""))</f>
        <v>-32096.484375</v>
      </c>
      <c r="N21" s="59" t="n">
        <f aca="false">IF($V$42 = "YES", SUM(N2:N14), IF(ISNUMBER(N19), N19 * $U$43, ""))</f>
        <v>-1565.5078125</v>
      </c>
      <c r="O21" s="59" t="n">
        <f aca="false">IF($V$42 = "YES", SUM(O2:O14), IF(ISNUMBER(O19), O19 * $U$43, ""))</f>
        <v>-929.296875</v>
      </c>
      <c r="P21" s="59" t="n">
        <f aca="false">IF($V$42 = "YES", SUM(P2:P14), IF(ISNUMBER(P19), P19 * $U$43, ""))</f>
        <v>-3145.3125</v>
      </c>
      <c r="R21" s="68" t="n">
        <f aca="false">IF(ISNUMBER(R19), R19 * U43, "")</f>
        <v>-75883.5369094742</v>
      </c>
      <c r="S21" s="68"/>
      <c r="T21" s="69" t="n">
        <f aca="false">IF(ISNUMBER(T18), SUM(T3:T14), "-")</f>
        <v>76925</v>
      </c>
      <c r="U21" s="70" t="n">
        <f aca="false">IF(ISNUMBER(T21), R21 + T21, "-")</f>
        <v>1041.46309052578</v>
      </c>
      <c r="V21" s="70"/>
      <c r="W21" s="63" t="s">
        <v>50</v>
      </c>
    </row>
    <row r="22" customFormat="false" ht="12.8" hidden="false" customHeight="false" outlineLevel="0" collapsed="false">
      <c r="B22" s="71"/>
      <c r="C22" s="71"/>
      <c r="D22" s="71"/>
      <c r="E22" s="71"/>
      <c r="F22" s="71"/>
      <c r="G22" s="71"/>
      <c r="H22" s="71"/>
      <c r="I22" s="71"/>
      <c r="J22" s="71"/>
      <c r="K22" s="71"/>
      <c r="L22" s="71"/>
      <c r="M22" s="71"/>
      <c r="N22" s="71"/>
      <c r="O22" s="71"/>
      <c r="P22" s="71"/>
      <c r="T22" s="72"/>
    </row>
    <row r="23" customFormat="false" ht="8.2" hidden="false" customHeight="true" outlineLevel="0" collapsed="false">
      <c r="B23" s="71"/>
      <c r="C23" s="71"/>
      <c r="D23" s="71"/>
      <c r="E23" s="71"/>
      <c r="F23" s="71"/>
      <c r="G23" s="71"/>
      <c r="H23" s="71"/>
      <c r="I23" s="71"/>
      <c r="J23" s="71"/>
      <c r="K23" s="71"/>
      <c r="L23" s="71"/>
      <c r="M23" s="71"/>
      <c r="N23" s="71"/>
      <c r="O23" s="71"/>
      <c r="P23" s="71"/>
      <c r="T23" s="72"/>
    </row>
    <row r="24" customFormat="false" ht="17.9" hidden="false" customHeight="true" outlineLevel="0" collapsed="false">
      <c r="B24" s="73" t="s">
        <v>51</v>
      </c>
      <c r="C24" s="73"/>
      <c r="D24" s="73"/>
      <c r="E24" s="73"/>
      <c r="F24" s="73"/>
      <c r="G24" s="73"/>
      <c r="H24" s="73"/>
      <c r="I24" s="73"/>
      <c r="J24" s="73"/>
      <c r="K24" s="73"/>
      <c r="L24" s="73"/>
      <c r="M24" s="73"/>
      <c r="N24" s="73"/>
      <c r="S24" s="74" t="s">
        <v>52</v>
      </c>
      <c r="T24" s="74"/>
      <c r="U24" s="74"/>
      <c r="V24" s="74"/>
    </row>
    <row r="25" customFormat="false" ht="17.15" hidden="false" customHeight="true" outlineLevel="0" collapsed="false">
      <c r="A25" s="75"/>
      <c r="B25" s="76" t="s">
        <v>53</v>
      </c>
      <c r="C25" s="77" t="s">
        <v>10</v>
      </c>
      <c r="D25" s="77" t="s">
        <v>12</v>
      </c>
      <c r="E25" s="77" t="s">
        <v>14</v>
      </c>
      <c r="F25" s="77" t="s">
        <v>16</v>
      </c>
      <c r="G25" s="77" t="s">
        <v>17</v>
      </c>
      <c r="H25" s="77" t="s">
        <v>19</v>
      </c>
      <c r="I25" s="77" t="s">
        <v>21</v>
      </c>
      <c r="J25" s="77" t="s">
        <v>23</v>
      </c>
      <c r="K25" s="77" t="s">
        <v>25</v>
      </c>
      <c r="L25" s="77" t="s">
        <v>27</v>
      </c>
      <c r="M25" s="77" t="s">
        <v>29</v>
      </c>
      <c r="N25" s="77" t="s">
        <v>31</v>
      </c>
      <c r="O25" s="78" t="s">
        <v>54</v>
      </c>
      <c r="S25" s="49" t="s">
        <v>55</v>
      </c>
      <c r="T25" s="47" t="s">
        <v>56</v>
      </c>
      <c r="U25" s="48" t="s">
        <v>57</v>
      </c>
      <c r="V25" s="79" t="s">
        <v>54</v>
      </c>
    </row>
    <row r="26" customFormat="false" ht="12.8" hidden="false" customHeight="false" outlineLevel="0" collapsed="false">
      <c r="A26" s="80" t="s">
        <v>58</v>
      </c>
      <c r="B26" s="81"/>
      <c r="C26" s="16"/>
      <c r="D26" s="82"/>
      <c r="E26" s="16"/>
      <c r="F26" s="16"/>
      <c r="G26" s="16"/>
      <c r="H26" s="16"/>
      <c r="I26" s="16"/>
      <c r="J26" s="16"/>
      <c r="K26" s="16"/>
      <c r="L26" s="16"/>
      <c r="M26" s="16"/>
      <c r="N26" s="16"/>
      <c r="O26" s="83"/>
      <c r="P26" s="84"/>
      <c r="S26" s="85" t="n">
        <f aca="false">IF(($R$18)=0, "", (S39 / $R$18))</f>
        <v>0.0139420063045046</v>
      </c>
      <c r="T26" s="86" t="n">
        <f aca="false">IF(($R$18)=0, "", (T39 / $R$18))</f>
        <v>0.00593477295394454</v>
      </c>
      <c r="U26" s="86" t="n">
        <f aca="false">IF(($R$18)=0, "", (U39 / $R$18))</f>
        <v>0.017426000636706</v>
      </c>
      <c r="V26" s="87"/>
    </row>
    <row r="27" s="23" customFormat="true" ht="14.9" hidden="false" customHeight="true" outlineLevel="0" collapsed="false">
      <c r="A27" s="22" t="s">
        <v>59</v>
      </c>
      <c r="B27" s="88" t="n">
        <v>1</v>
      </c>
      <c r="C27" s="89"/>
      <c r="D27" s="89"/>
      <c r="E27" s="89"/>
      <c r="F27" s="89"/>
      <c r="G27" s="89"/>
      <c r="H27" s="89" t="n">
        <v>650</v>
      </c>
      <c r="I27" s="89"/>
      <c r="J27" s="89"/>
      <c r="K27" s="89"/>
      <c r="L27" s="89"/>
      <c r="M27" s="89"/>
      <c r="N27" s="89"/>
      <c r="O27" s="90" t="n">
        <f aca="false">(IF(SUM(C27:N27)&gt; 0, -SUM(C27:N27), "-"))</f>
        <v>-650</v>
      </c>
      <c r="R27" s="0"/>
      <c r="S27" s="12" t="str">
        <f aca="false">IF(ISNUMBER(January!$Z$36), -January!$Z$36, "-")</f>
        <v>-</v>
      </c>
      <c r="T27" s="13" t="str">
        <f aca="false">IF(ISNUMBER(January!$AA$36), -January!$AA$36, "-")</f>
        <v>-</v>
      </c>
      <c r="U27" s="14" t="str">
        <f aca="false">IF(ISNUMBER(January!$AB$36), -January!$AB$36, "-")</f>
        <v>-</v>
      </c>
      <c r="V27" s="15" t="str">
        <f aca="false">IF(SUM(S27:U27)&gt;0, -SUM(S27:U27), "-")</f>
        <v>-</v>
      </c>
      <c r="W27" s="91" t="s">
        <v>10</v>
      </c>
    </row>
    <row r="28" customFormat="false" ht="12.8" hidden="false" customHeight="false" outlineLevel="0" collapsed="false">
      <c r="A28" s="92"/>
      <c r="B28" s="93"/>
      <c r="C28" s="94"/>
      <c r="D28" s="94"/>
      <c r="E28" s="94"/>
      <c r="F28" s="94"/>
      <c r="G28" s="94"/>
      <c r="H28" s="94"/>
      <c r="I28" s="94"/>
      <c r="J28" s="94"/>
      <c r="K28" s="94"/>
      <c r="L28" s="94"/>
      <c r="M28" s="94"/>
      <c r="N28" s="94"/>
      <c r="O28" s="95"/>
      <c r="R28" s="0"/>
      <c r="S28" s="26" t="str">
        <f aca="false">IF(ISNUMBER(February!$Z$36), -February!$Z$36, "-")</f>
        <v>-</v>
      </c>
      <c r="T28" s="27" t="str">
        <f aca="false">IF(ISNUMBER(February!$AA$36), -February!$AA$36, "-")</f>
        <v>-</v>
      </c>
      <c r="U28" s="28" t="str">
        <f aca="false">IF(ISNUMBER(February!$AB$36), -February!$AB$36, "-")</f>
        <v>-</v>
      </c>
      <c r="V28" s="29" t="str">
        <f aca="false">IF(SUM(S28:U28)&gt;0, -SUM(S28:U28), "-")</f>
        <v>-</v>
      </c>
      <c r="W28" s="96" t="s">
        <v>12</v>
      </c>
    </row>
    <row r="29" customFormat="false" ht="12.8" hidden="false" customHeight="false" outlineLevel="0" collapsed="false">
      <c r="A29" s="97" t="s">
        <v>60</v>
      </c>
      <c r="B29" s="88"/>
      <c r="C29" s="89"/>
      <c r="D29" s="89"/>
      <c r="E29" s="89"/>
      <c r="F29" s="89"/>
      <c r="G29" s="89"/>
      <c r="H29" s="89"/>
      <c r="I29" s="89"/>
      <c r="J29" s="89"/>
      <c r="K29" s="89"/>
      <c r="L29" s="89"/>
      <c r="M29" s="89"/>
      <c r="N29" s="89"/>
      <c r="O29" s="90"/>
      <c r="R29" s="0"/>
      <c r="S29" s="26" t="str">
        <f aca="false">IF(ISNUMBER(March!$Z$36), -March!$Z$36, "-")</f>
        <v>-</v>
      </c>
      <c r="T29" s="27" t="str">
        <f aca="false">IF(ISNUMBER(March!$AA$36), -March!$AA$36, "-")</f>
        <v>-</v>
      </c>
      <c r="U29" s="28" t="str">
        <f aca="false">IF(ISNUMBER(March!$AB$36), -March!$AB$36, "-")</f>
        <v>-</v>
      </c>
      <c r="V29" s="29" t="str">
        <f aca="false">IF(SUM(S29:U29)&gt;0, -SUM(S29:U29), "-")</f>
        <v>-</v>
      </c>
      <c r="W29" s="96" t="s">
        <v>14</v>
      </c>
    </row>
    <row r="30" customFormat="false" ht="12.8" hidden="false" customHeight="false" outlineLevel="0" collapsed="false">
      <c r="A30" s="34" t="s">
        <v>43</v>
      </c>
      <c r="B30" s="98" t="n">
        <v>1</v>
      </c>
      <c r="C30" s="99" t="n">
        <v>2450</v>
      </c>
      <c r="D30" s="99" t="n">
        <v>2450</v>
      </c>
      <c r="E30" s="99" t="n">
        <v>2450</v>
      </c>
      <c r="F30" s="99" t="n">
        <v>2450</v>
      </c>
      <c r="G30" s="99" t="n">
        <v>2450</v>
      </c>
      <c r="H30" s="99" t="n">
        <v>2450</v>
      </c>
      <c r="I30" s="99" t="n">
        <v>2450</v>
      </c>
      <c r="J30" s="99" t="n">
        <v>2650</v>
      </c>
      <c r="K30" s="99" t="n">
        <v>2650</v>
      </c>
      <c r="L30" s="99" t="n">
        <v>2650</v>
      </c>
      <c r="M30" s="99" t="n">
        <v>2650</v>
      </c>
      <c r="N30" s="99" t="n">
        <v>2650</v>
      </c>
      <c r="O30" s="100" t="n">
        <f aca="false">(IF(SUM(C30:N30)&gt; 0, -SUM(C30:N30), "-"))</f>
        <v>-30400</v>
      </c>
      <c r="R30" s="0"/>
      <c r="S30" s="26" t="str">
        <f aca="false">IF(ISNUMBER(April!$Z$36), -April!$Z$36, "-")</f>
        <v>-</v>
      </c>
      <c r="T30" s="27" t="str">
        <f aca="false">IF(ISNUMBER(April!$AA$36), -April!$AA$36, "-")</f>
        <v>-</v>
      </c>
      <c r="U30" s="28" t="str">
        <f aca="false">IF(ISNUMBER(April!$AB$36), -April!$AB$36, "-")</f>
        <v>-</v>
      </c>
      <c r="V30" s="29" t="str">
        <f aca="false">IF(SUM(S30:U30)&gt;0, -SUM(S30:U30), "-")</f>
        <v>-</v>
      </c>
      <c r="W30" s="96" t="s">
        <v>16</v>
      </c>
    </row>
    <row r="31" customFormat="false" ht="12.8" hidden="false" customHeight="false" outlineLevel="0" collapsed="false">
      <c r="A31" s="34" t="s">
        <v>42</v>
      </c>
      <c r="B31" s="98" t="n">
        <v>10</v>
      </c>
      <c r="C31" s="99" t="n">
        <v>48.5</v>
      </c>
      <c r="D31" s="99" t="n">
        <v>48.5</v>
      </c>
      <c r="E31" s="99" t="n">
        <v>48.5</v>
      </c>
      <c r="F31" s="99" t="n">
        <v>48.5</v>
      </c>
      <c r="G31" s="99" t="n">
        <v>48.5</v>
      </c>
      <c r="H31" s="99" t="n">
        <v>48.5</v>
      </c>
      <c r="I31" s="99" t="n">
        <v>48.5</v>
      </c>
      <c r="J31" s="99" t="n">
        <v>48.5</v>
      </c>
      <c r="K31" s="99" t="n">
        <v>48.5</v>
      </c>
      <c r="L31" s="99" t="n">
        <v>48.5</v>
      </c>
      <c r="M31" s="99" t="n">
        <v>48.5</v>
      </c>
      <c r="N31" s="99" t="n">
        <v>48.5</v>
      </c>
      <c r="O31" s="100" t="n">
        <f aca="false">(IF(SUM(C31:N31)&gt; 0, -SUM(C31:N31), "-"))</f>
        <v>-582</v>
      </c>
      <c r="R31" s="0"/>
      <c r="S31" s="26" t="str">
        <f aca="false">IF(ISNUMBER(May!$Z$36), -May!$Z$36, "-")</f>
        <v>-</v>
      </c>
      <c r="T31" s="27" t="str">
        <f aca="false">IF(ISNUMBER(May!$AA$36), -May!$AA$36, "-")</f>
        <v>-</v>
      </c>
      <c r="U31" s="28" t="str">
        <f aca="false">IF(ISNUMBER(May!$AB$36), -May!$AB$36, "-")</f>
        <v>-</v>
      </c>
      <c r="V31" s="29" t="str">
        <f aca="false">IF(SUM(S31:U31)&gt;0, -SUM(S31:U31), "-")</f>
        <v>-</v>
      </c>
      <c r="W31" s="96" t="s">
        <v>17</v>
      </c>
    </row>
    <row r="32" customFormat="false" ht="12.8" hidden="false" customHeight="false" outlineLevel="0" collapsed="false">
      <c r="A32" s="101"/>
      <c r="B32" s="93"/>
      <c r="C32" s="101"/>
      <c r="D32" s="101"/>
      <c r="E32" s="101"/>
      <c r="F32" s="101"/>
      <c r="G32" s="101"/>
      <c r="H32" s="101"/>
      <c r="I32" s="101"/>
      <c r="J32" s="101"/>
      <c r="K32" s="101"/>
      <c r="L32" s="101"/>
      <c r="M32" s="101"/>
      <c r="N32" s="101"/>
      <c r="O32" s="95"/>
      <c r="R32" s="0"/>
      <c r="S32" s="26" t="str">
        <f aca="false">IF(ISNUMBER(June!$Z$36), -June!$Z$36, "-")</f>
        <v>-</v>
      </c>
      <c r="T32" s="27" t="str">
        <f aca="false">IF(ISNUMBER(June!$AA$36), -June!$AA$36, "-")</f>
        <v>-</v>
      </c>
      <c r="U32" s="28" t="str">
        <f aca="false">IF(ISNUMBER(June!$AB$36), -June!$AB$36, "-")</f>
        <v>-</v>
      </c>
      <c r="V32" s="29" t="str">
        <f aca="false">IF(SUM(S32:U32)&gt;0, -SUM(S32:U32), "-")</f>
        <v>-</v>
      </c>
      <c r="W32" s="96" t="s">
        <v>19</v>
      </c>
    </row>
    <row r="33" customFormat="false" ht="12.8" hidden="false" customHeight="false" outlineLevel="0" collapsed="false">
      <c r="A33" s="97" t="s">
        <v>40</v>
      </c>
      <c r="B33" s="88"/>
      <c r="C33" s="89"/>
      <c r="D33" s="89"/>
      <c r="E33" s="89"/>
      <c r="F33" s="89"/>
      <c r="G33" s="89"/>
      <c r="H33" s="89"/>
      <c r="I33" s="89"/>
      <c r="J33" s="89"/>
      <c r="K33" s="89"/>
      <c r="L33" s="89"/>
      <c r="M33" s="89"/>
      <c r="N33" s="89"/>
      <c r="O33" s="90"/>
      <c r="R33" s="0"/>
      <c r="S33" s="26" t="n">
        <f aca="false">IF(ISNUMBER(July!$Z$36), -July!$Z$36, "-")</f>
        <v>740</v>
      </c>
      <c r="T33" s="27" t="n">
        <f aca="false">IF(ISNUMBER(July!$AA$36), -July!$AA$36, "-")</f>
        <v>315</v>
      </c>
      <c r="U33" s="28" t="n">
        <f aca="false">IF(ISNUMBER(July!$AB$36), -July!$AB$36, "-")</f>
        <v>924.92</v>
      </c>
      <c r="V33" s="29" t="n">
        <f aca="false">IF(SUM(S33:U33)&gt;0, -SUM(S33:U33), "-")</f>
        <v>-1979.92</v>
      </c>
      <c r="W33" s="96" t="s">
        <v>21</v>
      </c>
    </row>
    <row r="34" customFormat="false" ht="12.8" hidden="false" customHeight="false" outlineLevel="0" collapsed="false">
      <c r="A34" s="34" t="s">
        <v>61</v>
      </c>
      <c r="B34" s="98" t="n">
        <v>19</v>
      </c>
      <c r="C34" s="99" t="n">
        <v>211.34</v>
      </c>
      <c r="D34" s="99" t="n">
        <v>224.67</v>
      </c>
      <c r="E34" s="99" t="n">
        <v>247.87</v>
      </c>
      <c r="F34" s="99" t="n">
        <v>211.88</v>
      </c>
      <c r="G34" s="99" t="n">
        <v>198.32</v>
      </c>
      <c r="H34" s="99" t="n">
        <v>185.77</v>
      </c>
      <c r="I34" s="99" t="n">
        <v>192.34</v>
      </c>
      <c r="J34" s="99" t="n">
        <v>186.71</v>
      </c>
      <c r="K34" s="99" t="n">
        <v>181.44</v>
      </c>
      <c r="L34" s="99"/>
      <c r="M34" s="99"/>
      <c r="N34" s="99"/>
      <c r="O34" s="100" t="n">
        <f aca="false">(IF(SUM(C34:N34)&gt; 0, -SUM(C34:N34), "-"))</f>
        <v>-1840.34</v>
      </c>
      <c r="R34" s="0"/>
      <c r="S34" s="26" t="str">
        <f aca="false">IF(ISNUMBER(August!$Z$36), -August!$Z$36, "-")</f>
        <v>-</v>
      </c>
      <c r="T34" s="27" t="str">
        <f aca="false">IF(ISNUMBER(August!$AA$36), -August!$AA$36, "-")</f>
        <v>-</v>
      </c>
      <c r="U34" s="28" t="str">
        <f aca="false">IF(ISNUMBER(August!$AB$36), -August!$AB$36, "-")</f>
        <v>-</v>
      </c>
      <c r="V34" s="29" t="str">
        <f aca="false">IF(SUM(S34:U34)&gt;0, -SUM(S34:U34), "-")</f>
        <v>-</v>
      </c>
      <c r="W34" s="96" t="s">
        <v>23</v>
      </c>
    </row>
    <row r="35" customFormat="false" ht="12.8" hidden="false" customHeight="false" outlineLevel="0" collapsed="false">
      <c r="A35" s="34" t="s">
        <v>62</v>
      </c>
      <c r="B35" s="98" t="n">
        <v>1</v>
      </c>
      <c r="C35" s="99" t="n">
        <v>75</v>
      </c>
      <c r="D35" s="99" t="n">
        <v>75</v>
      </c>
      <c r="E35" s="99" t="n">
        <v>75</v>
      </c>
      <c r="F35" s="99" t="n">
        <v>75</v>
      </c>
      <c r="G35" s="99" t="n">
        <v>75</v>
      </c>
      <c r="H35" s="99" t="n">
        <v>75</v>
      </c>
      <c r="I35" s="99" t="n">
        <v>75</v>
      </c>
      <c r="J35" s="99" t="n">
        <v>75</v>
      </c>
      <c r="K35" s="99" t="n">
        <v>75</v>
      </c>
      <c r="L35" s="99"/>
      <c r="M35" s="99"/>
      <c r="N35" s="99"/>
      <c r="O35" s="100" t="n">
        <f aca="false">(IF(SUM(C35:N35)&gt; 0, -SUM(C35:N35), "-"))</f>
        <v>-675</v>
      </c>
      <c r="R35" s="0"/>
      <c r="S35" s="26" t="str">
        <f aca="false">IF(ISNUMBER(September!$Z$36), -September!$Z$36, "-")</f>
        <v>-</v>
      </c>
      <c r="T35" s="27" t="str">
        <f aca="false">IF(ISNUMBER(September!$AA$36), -September!$AA$36, "-")</f>
        <v>-</v>
      </c>
      <c r="U35" s="28" t="str">
        <f aca="false">IF(ISNUMBER(September!$AB$36), -September!$AB$36, "-")</f>
        <v>-</v>
      </c>
      <c r="V35" s="29" t="str">
        <f aca="false">IF(SUM(S35:U35)&gt;0, -SUM(S35:U35), "-")</f>
        <v>-</v>
      </c>
      <c r="W35" s="96" t="s">
        <v>25</v>
      </c>
    </row>
    <row r="36" customFormat="false" ht="12.8" hidden="false" customHeight="false" outlineLevel="0" collapsed="false">
      <c r="A36" s="92"/>
      <c r="B36" s="93"/>
      <c r="C36" s="94"/>
      <c r="D36" s="94"/>
      <c r="E36" s="94"/>
      <c r="F36" s="94"/>
      <c r="G36" s="94"/>
      <c r="H36" s="94"/>
      <c r="I36" s="94"/>
      <c r="J36" s="94"/>
      <c r="K36" s="94"/>
      <c r="L36" s="94"/>
      <c r="M36" s="94"/>
      <c r="N36" s="94"/>
      <c r="O36" s="95"/>
      <c r="R36" s="0"/>
      <c r="S36" s="26" t="str">
        <f aca="false">IF(ISNUMBER(October!$Z$36), -October!$Z$36, "-")</f>
        <v>-</v>
      </c>
      <c r="T36" s="27" t="str">
        <f aca="false">IF(ISNUMBER(October!$AA$36), -October!$AA$36, "-")</f>
        <v>-</v>
      </c>
      <c r="U36" s="28" t="str">
        <f aca="false">IF(ISNUMBER(October!$AB$36), -October!$AB$36, "-")</f>
        <v>-</v>
      </c>
      <c r="V36" s="29" t="str">
        <f aca="false">IF(SUM(S36:U36)&gt;0, -SUM(S36:U36), "-")</f>
        <v>-</v>
      </c>
      <c r="W36" s="96" t="s">
        <v>27</v>
      </c>
    </row>
    <row r="37" customFormat="false" ht="12.8" hidden="false" customHeight="false" outlineLevel="0" collapsed="false">
      <c r="A37" s="97" t="s">
        <v>63</v>
      </c>
      <c r="B37" s="88"/>
      <c r="C37" s="89"/>
      <c r="D37" s="89"/>
      <c r="E37" s="89"/>
      <c r="F37" s="89"/>
      <c r="G37" s="89"/>
      <c r="H37" s="89"/>
      <c r="I37" s="89"/>
      <c r="J37" s="89"/>
      <c r="K37" s="89"/>
      <c r="L37" s="89"/>
      <c r="M37" s="89"/>
      <c r="N37" s="89"/>
      <c r="O37" s="90"/>
      <c r="R37" s="0"/>
      <c r="S37" s="26" t="str">
        <f aca="false">IF(ISNUMBER($novemeber.$z$36), -$novemeber.$z$36, "-")</f>
        <v>-</v>
      </c>
      <c r="T37" s="27" t="str">
        <f aca="false">IF(ISNUMBER($novemeber.$z$36), -$novemeber.$z$36, "-")</f>
        <v>-</v>
      </c>
      <c r="U37" s="28" t="str">
        <f aca="false">IF(ISNUMBER($novemeber.$z$36), -$novemeber.$z$36, "-")</f>
        <v>-</v>
      </c>
      <c r="V37" s="29" t="str">
        <f aca="false">IF(SUM(S37:U37)&gt;0, -SUM(S37:U37), "-")</f>
        <v>-</v>
      </c>
      <c r="W37" s="96" t="s">
        <v>29</v>
      </c>
    </row>
    <row r="38" customFormat="false" ht="12.8" hidden="false" customHeight="false" outlineLevel="0" collapsed="false">
      <c r="A38" s="34" t="s">
        <v>64</v>
      </c>
      <c r="B38" s="98" t="n">
        <v>1</v>
      </c>
      <c r="C38" s="99" t="n">
        <v>65</v>
      </c>
      <c r="D38" s="99" t="n">
        <v>65</v>
      </c>
      <c r="E38" s="99" t="n">
        <v>65</v>
      </c>
      <c r="F38" s="99" t="s">
        <v>65</v>
      </c>
      <c r="G38" s="99"/>
      <c r="H38" s="99"/>
      <c r="I38" s="99"/>
      <c r="J38" s="99"/>
      <c r="K38" s="99"/>
      <c r="L38" s="99"/>
      <c r="M38" s="99"/>
      <c r="N38" s="99"/>
      <c r="O38" s="100" t="n">
        <f aca="false">(IF(SUM(C38:N38)&gt; 0, -SUM(C38:N38), "-"))</f>
        <v>-195</v>
      </c>
      <c r="R38" s="0"/>
      <c r="S38" s="26" t="str">
        <f aca="false">IF(ISNUMBER(December!$Z$36), -December!$Z$36, "-")</f>
        <v>-</v>
      </c>
      <c r="T38" s="27" t="str">
        <f aca="false">IF(ISNUMBER(December!$AA$36), -December!$AA$36, "-")</f>
        <v>-</v>
      </c>
      <c r="U38" s="28" t="str">
        <f aca="false">IF(ISNUMBER(December!$AB$36), -December!$AB$36, "-")</f>
        <v>-</v>
      </c>
      <c r="V38" s="29" t="str">
        <f aca="false">IF(SUM(S38:U38)&gt;0, -SUM(S38:U38), "-")</f>
        <v>-</v>
      </c>
      <c r="W38" s="96" t="s">
        <v>31</v>
      </c>
    </row>
    <row r="39" customFormat="false" ht="12.8" hidden="false" customHeight="false" outlineLevel="0" collapsed="false">
      <c r="A39" s="35" t="s">
        <v>66</v>
      </c>
      <c r="B39" s="93" t="n">
        <v>3</v>
      </c>
      <c r="C39" s="94" t="n">
        <v>100</v>
      </c>
      <c r="D39" s="94" t="n">
        <v>100</v>
      </c>
      <c r="E39" s="94" t="n">
        <v>100</v>
      </c>
      <c r="F39" s="94" t="n">
        <v>100</v>
      </c>
      <c r="G39" s="94" t="n">
        <v>100</v>
      </c>
      <c r="H39" s="94" t="n">
        <v>100</v>
      </c>
      <c r="I39" s="94" t="n">
        <v>100</v>
      </c>
      <c r="J39" s="94" t="n">
        <v>100</v>
      </c>
      <c r="K39" s="94" t="n">
        <v>100</v>
      </c>
      <c r="L39" s="94"/>
      <c r="M39" s="94"/>
      <c r="N39" s="94"/>
      <c r="O39" s="95" t="n">
        <f aca="false">(IF(SUM(C39:N39)&gt; 0, -SUM(C39:N39), "-"))</f>
        <v>-900</v>
      </c>
      <c r="S39" s="37" t="n">
        <f aca="false">IF(SUM(S27:S38)&gt;0, -SUM(S27:S38), "-")</f>
        <v>-740</v>
      </c>
      <c r="T39" s="38" t="n">
        <f aca="false">IF(SUM(T27:T38)&gt;0, -SUM(T27:T38), "-")</f>
        <v>-315</v>
      </c>
      <c r="U39" s="39" t="n">
        <f aca="false">IF(SUM(U27:U38)&gt;0, -SUM(U27:U38), "-")</f>
        <v>-924.92</v>
      </c>
      <c r="V39" s="40" t="n">
        <f aca="false">IF(SUM(V27:V38)&lt;0, SUM(V27:V38), "-")</f>
        <v>-1979.92</v>
      </c>
      <c r="W39" s="102" t="s">
        <v>54</v>
      </c>
    </row>
    <row r="40" customFormat="false" ht="12.8" hidden="false" customHeight="false" outlineLevel="0" collapsed="false">
      <c r="A40" s="2"/>
      <c r="B40" s="24"/>
      <c r="C40" s="59"/>
      <c r="D40" s="59"/>
      <c r="E40" s="59"/>
      <c r="F40" s="59"/>
      <c r="G40" s="59"/>
      <c r="H40" s="59"/>
      <c r="I40" s="59"/>
      <c r="J40" s="59"/>
      <c r="K40" s="59"/>
      <c r="L40" s="59"/>
      <c r="M40" s="59"/>
      <c r="N40" s="59"/>
      <c r="O40" s="59"/>
    </row>
    <row r="41" customFormat="false" ht="12.8" hidden="false" customHeight="false" outlineLevel="0" collapsed="false">
      <c r="A41" s="2"/>
      <c r="B41" s="24"/>
      <c r="C41" s="59"/>
      <c r="D41" s="59"/>
      <c r="E41" s="59"/>
      <c r="F41" s="59"/>
      <c r="G41" s="59"/>
      <c r="H41" s="59"/>
      <c r="I41" s="59"/>
      <c r="J41" s="59"/>
      <c r="K41" s="59"/>
      <c r="L41" s="59"/>
      <c r="M41" s="59"/>
      <c r="N41" s="59"/>
      <c r="O41" s="59"/>
      <c r="S41" s="8" t="s">
        <v>67</v>
      </c>
      <c r="U41" s="0"/>
      <c r="V41" s="8" t="s">
        <v>68</v>
      </c>
    </row>
    <row r="42" customFormat="false" ht="12.8" hidden="false" customHeight="false" outlineLevel="0" collapsed="false">
      <c r="A42" s="2"/>
      <c r="B42" s="24"/>
      <c r="C42" s="59"/>
      <c r="D42" s="59"/>
      <c r="E42" s="59"/>
      <c r="F42" s="59"/>
      <c r="G42" s="59"/>
      <c r="H42" s="59"/>
      <c r="I42" s="59"/>
      <c r="J42" s="59"/>
      <c r="K42" s="59"/>
      <c r="L42" s="59"/>
      <c r="M42" s="59"/>
      <c r="N42" s="59"/>
      <c r="O42" s="59"/>
      <c r="S42" s="103" t="s">
        <v>69</v>
      </c>
      <c r="U42" s="0"/>
      <c r="V42" s="103" t="s">
        <v>70</v>
      </c>
    </row>
    <row r="43" customFormat="false" ht="20.1" hidden="false" customHeight="true" outlineLevel="0" collapsed="false">
      <c r="A43" s="104"/>
      <c r="B43" s="73" t="s">
        <v>71</v>
      </c>
      <c r="C43" s="73"/>
      <c r="D43" s="73"/>
      <c r="E43" s="73"/>
      <c r="F43" s="73"/>
      <c r="G43" s="73"/>
      <c r="H43" s="73"/>
      <c r="I43" s="73"/>
      <c r="J43" s="73"/>
      <c r="K43" s="73"/>
      <c r="L43" s="73"/>
      <c r="M43" s="73"/>
      <c r="N43" s="73"/>
      <c r="O43" s="59"/>
      <c r="S43" s="105" t="n">
        <f aca="false">IF(S42= "YES", 29, "28")</f>
        <v>29</v>
      </c>
      <c r="T43" s="106" t="n">
        <f aca="true">TODAY() - DATE(YEAR(TODAY()), 1, 1) + 1</f>
        <v>256</v>
      </c>
      <c r="U43" s="105" t="n">
        <f aca="false">IF(S42= "YES", 366, "365")</f>
        <v>366</v>
      </c>
    </row>
    <row r="44" customFormat="false" ht="12.8" hidden="false" customHeight="false" outlineLevel="0" collapsed="false">
      <c r="A44" s="104"/>
      <c r="B44" s="107" t="s">
        <v>53</v>
      </c>
      <c r="C44" s="108" t="s">
        <v>10</v>
      </c>
      <c r="D44" s="108" t="s">
        <v>12</v>
      </c>
      <c r="E44" s="108" t="s">
        <v>14</v>
      </c>
      <c r="F44" s="108" t="s">
        <v>16</v>
      </c>
      <c r="G44" s="108" t="s">
        <v>17</v>
      </c>
      <c r="H44" s="108" t="s">
        <v>19</v>
      </c>
      <c r="I44" s="108" t="s">
        <v>21</v>
      </c>
      <c r="J44" s="108" t="s">
        <v>23</v>
      </c>
      <c r="K44" s="108" t="s">
        <v>25</v>
      </c>
      <c r="L44" s="108" t="s">
        <v>27</v>
      </c>
      <c r="M44" s="108" t="s">
        <v>29</v>
      </c>
      <c r="N44" s="108" t="s">
        <v>31</v>
      </c>
      <c r="O44" s="78" t="s">
        <v>54</v>
      </c>
      <c r="S44" s="109" t="s">
        <v>72</v>
      </c>
      <c r="T44" s="0"/>
      <c r="U44" s="0"/>
      <c r="V44" s="0"/>
    </row>
    <row r="45" customFormat="false" ht="12.8" hidden="false" customHeight="true" outlineLevel="0" collapsed="false">
      <c r="A45" s="80" t="s">
        <v>58</v>
      </c>
      <c r="B45" s="81"/>
      <c r="C45" s="16"/>
      <c r="D45" s="16"/>
      <c r="E45" s="16"/>
      <c r="F45" s="16"/>
      <c r="G45" s="16"/>
      <c r="H45" s="16"/>
      <c r="I45" s="16"/>
      <c r="J45" s="16"/>
      <c r="K45" s="16"/>
      <c r="L45" s="16"/>
      <c r="M45" s="16"/>
      <c r="N45" s="16"/>
      <c r="O45" s="110"/>
      <c r="S45" s="111" t="s">
        <v>73</v>
      </c>
      <c r="T45" s="111"/>
      <c r="U45" s="111"/>
      <c r="V45" s="111"/>
      <c r="W45" s="111"/>
    </row>
    <row r="46" customFormat="false" ht="12.8" hidden="false" customHeight="false" outlineLevel="0" collapsed="false">
      <c r="A46" s="22" t="s">
        <v>74</v>
      </c>
      <c r="B46" s="112" t="n">
        <v>17</v>
      </c>
      <c r="C46" s="89"/>
      <c r="D46" s="89"/>
      <c r="E46" s="89"/>
      <c r="F46" s="89" t="s">
        <v>65</v>
      </c>
      <c r="G46" s="89"/>
      <c r="H46" s="89" t="n">
        <v>70</v>
      </c>
      <c r="I46" s="89"/>
      <c r="J46" s="89"/>
      <c r="K46" s="89"/>
      <c r="L46" s="89"/>
      <c r="M46" s="89"/>
      <c r="N46" s="89"/>
      <c r="O46" s="90" t="n">
        <f aca="false">(IF(SUM(C46:N46)&gt; 0, -SUM(C46:N46), "-"))</f>
        <v>-70</v>
      </c>
      <c r="S46" s="111"/>
      <c r="T46" s="111"/>
      <c r="U46" s="111"/>
      <c r="V46" s="111"/>
      <c r="W46" s="111"/>
    </row>
    <row r="47" customFormat="false" ht="12.8" hidden="false" customHeight="false" outlineLevel="0" collapsed="false">
      <c r="A47" s="34" t="s">
        <v>75</v>
      </c>
      <c r="B47" s="113" t="n">
        <v>1</v>
      </c>
      <c r="C47" s="99"/>
      <c r="D47" s="99"/>
      <c r="E47" s="99"/>
      <c r="F47" s="99"/>
      <c r="G47" s="99"/>
      <c r="H47" s="99"/>
      <c r="I47" s="99"/>
      <c r="J47" s="99"/>
      <c r="K47" s="99"/>
      <c r="L47" s="99"/>
      <c r="M47" s="99" t="n">
        <v>150</v>
      </c>
      <c r="N47" s="99"/>
      <c r="O47" s="100" t="n">
        <f aca="false">(IF(SUM(C47:N47)&gt; 0, -SUM(C47:N47), "-"))</f>
        <v>-150</v>
      </c>
      <c r="S47" s="111"/>
      <c r="T47" s="111"/>
      <c r="U47" s="111"/>
      <c r="V47" s="111"/>
      <c r="W47" s="111"/>
    </row>
    <row r="48" customFormat="false" ht="15" hidden="false" customHeight="false" outlineLevel="0" collapsed="false">
      <c r="A48" s="114"/>
      <c r="B48" s="113"/>
      <c r="C48" s="99"/>
      <c r="D48" s="99"/>
      <c r="E48" s="99"/>
      <c r="F48" s="99"/>
      <c r="G48" s="99"/>
      <c r="H48" s="99"/>
      <c r="I48" s="99"/>
      <c r="J48" s="99"/>
      <c r="K48" s="99"/>
      <c r="L48" s="99"/>
      <c r="M48" s="99"/>
      <c r="N48" s="99"/>
      <c r="O48" s="100"/>
      <c r="S48" s="111"/>
      <c r="T48" s="111"/>
      <c r="U48" s="111"/>
      <c r="V48" s="111"/>
      <c r="W48" s="111"/>
    </row>
    <row r="49" customFormat="false" ht="12.8" hidden="false" customHeight="false" outlineLevel="0" collapsed="false">
      <c r="A49" s="115" t="s">
        <v>60</v>
      </c>
      <c r="B49" s="113"/>
      <c r="C49" s="99"/>
      <c r="D49" s="99"/>
      <c r="E49" s="99"/>
      <c r="F49" s="99"/>
      <c r="G49" s="99"/>
      <c r="H49" s="99"/>
      <c r="I49" s="99"/>
      <c r="J49" s="99"/>
      <c r="K49" s="99"/>
      <c r="L49" s="99"/>
      <c r="M49" s="99"/>
      <c r="N49" s="99"/>
      <c r="O49" s="100"/>
      <c r="S49" s="111"/>
      <c r="T49" s="111"/>
      <c r="U49" s="111"/>
      <c r="V49" s="111"/>
      <c r="W49" s="111"/>
    </row>
    <row r="50" customFormat="false" ht="12.8" hidden="false" customHeight="false" outlineLevel="0" collapsed="false">
      <c r="A50" s="34" t="s">
        <v>76</v>
      </c>
      <c r="B50" s="113" t="n">
        <v>2</v>
      </c>
      <c r="C50" s="99" t="n">
        <v>10.99</v>
      </c>
      <c r="D50" s="99" t="n">
        <v>10.99</v>
      </c>
      <c r="E50" s="99" t="n">
        <v>10.99</v>
      </c>
      <c r="F50" s="99" t="n">
        <v>10.99</v>
      </c>
      <c r="G50" s="99" t="n">
        <v>10.99</v>
      </c>
      <c r="H50" s="99" t="n">
        <v>10.99</v>
      </c>
      <c r="I50" s="99" t="n">
        <v>10.99</v>
      </c>
      <c r="J50" s="99" t="n">
        <v>10.99</v>
      </c>
      <c r="K50" s="99" t="n">
        <v>10.99</v>
      </c>
      <c r="L50" s="99" t="n">
        <v>10.99</v>
      </c>
      <c r="M50" s="99" t="n">
        <v>10.99</v>
      </c>
      <c r="N50" s="99" t="n">
        <v>10.99</v>
      </c>
      <c r="O50" s="100" t="n">
        <f aca="false">(IF(SUM(C50:N50)&gt; 0, -SUM(C50:N50), "-"))</f>
        <v>-131.88</v>
      </c>
      <c r="S50" s="111"/>
      <c r="T50" s="111"/>
      <c r="U50" s="111"/>
      <c r="V50" s="111"/>
      <c r="W50" s="111"/>
    </row>
    <row r="51" customFormat="false" ht="12.8" hidden="false" customHeight="false" outlineLevel="0" collapsed="false">
      <c r="A51" s="34" t="s">
        <v>77</v>
      </c>
      <c r="B51" s="113" t="n">
        <v>17</v>
      </c>
      <c r="C51" s="99"/>
      <c r="D51" s="99"/>
      <c r="E51" s="99" t="n">
        <v>34.99</v>
      </c>
      <c r="F51" s="99" t="n">
        <v>34.99</v>
      </c>
      <c r="G51" s="99" t="n">
        <v>34.99</v>
      </c>
      <c r="H51" s="99" t="s">
        <v>65</v>
      </c>
      <c r="I51" s="99"/>
      <c r="J51" s="99"/>
      <c r="K51" s="99"/>
      <c r="L51" s="99"/>
      <c r="M51" s="99"/>
      <c r="N51" s="99"/>
      <c r="O51" s="100" t="n">
        <f aca="false">(IF(SUM(C51:N51)&gt; 0, -SUM(C51:N51), "-"))</f>
        <v>-104.97</v>
      </c>
      <c r="S51" s="111"/>
      <c r="T51" s="111"/>
      <c r="U51" s="111"/>
      <c r="V51" s="111"/>
      <c r="W51" s="111"/>
    </row>
    <row r="52" customFormat="false" ht="12.8" hidden="false" customHeight="false" outlineLevel="0" collapsed="false">
      <c r="A52" s="34" t="s">
        <v>78</v>
      </c>
      <c r="B52" s="113" t="n">
        <v>23</v>
      </c>
      <c r="C52" s="99" t="n">
        <v>24.99</v>
      </c>
      <c r="D52" s="99" t="n">
        <v>24.99</v>
      </c>
      <c r="E52" s="99" t="n">
        <v>24.99</v>
      </c>
      <c r="F52" s="99" t="n">
        <v>24.99</v>
      </c>
      <c r="G52" s="99" t="n">
        <v>24.99</v>
      </c>
      <c r="H52" s="99" t="n">
        <v>24.99</v>
      </c>
      <c r="I52" s="99" t="n">
        <v>24.99</v>
      </c>
      <c r="J52" s="99" t="n">
        <v>24.99</v>
      </c>
      <c r="K52" s="99" t="n">
        <v>24.99</v>
      </c>
      <c r="L52" s="99" t="n">
        <v>24.99</v>
      </c>
      <c r="M52" s="99" t="n">
        <v>24.99</v>
      </c>
      <c r="N52" s="99" t="n">
        <v>24.99</v>
      </c>
      <c r="O52" s="100" t="n">
        <f aca="false">(IF(SUM(C52:N52)&gt; 0, -SUM(C52:N52), "-"))</f>
        <v>-299.88</v>
      </c>
      <c r="S52" s="111"/>
      <c r="T52" s="111"/>
      <c r="U52" s="111"/>
      <c r="V52" s="111"/>
      <c r="W52" s="111"/>
    </row>
    <row r="53" customFormat="false" ht="12.8" hidden="false" customHeight="false" outlineLevel="0" collapsed="false">
      <c r="A53" s="35" t="s">
        <v>79</v>
      </c>
      <c r="B53" s="116" t="n">
        <v>9</v>
      </c>
      <c r="C53" s="94" t="n">
        <v>19.99</v>
      </c>
      <c r="D53" s="94" t="n">
        <v>19.99</v>
      </c>
      <c r="E53" s="94" t="s">
        <v>80</v>
      </c>
      <c r="F53" s="94"/>
      <c r="G53" s="94"/>
      <c r="H53" s="94"/>
      <c r="I53" s="94"/>
      <c r="J53" s="94"/>
      <c r="K53" s="94" t="n">
        <v>19.99</v>
      </c>
      <c r="L53" s="94" t="n">
        <v>19.99</v>
      </c>
      <c r="M53" s="94" t="n">
        <v>19.99</v>
      </c>
      <c r="N53" s="94" t="n">
        <v>19.99</v>
      </c>
      <c r="O53" s="95" t="n">
        <f aca="false">(IF(SUM(C53:N53)&gt; 0, -SUM(C53:N53), "-"))</f>
        <v>-119.94</v>
      </c>
    </row>
  </sheetData>
  <mergeCells count="22">
    <mergeCell ref="A1:A2"/>
    <mergeCell ref="B1:D1"/>
    <mergeCell ref="E1:F1"/>
    <mergeCell ref="G1:I1"/>
    <mergeCell ref="J1:O1"/>
    <mergeCell ref="R1:S1"/>
    <mergeCell ref="U1:V1"/>
    <mergeCell ref="R2:S2"/>
    <mergeCell ref="U2:V2"/>
    <mergeCell ref="R16:S17"/>
    <mergeCell ref="T16:T17"/>
    <mergeCell ref="U16:V17"/>
    <mergeCell ref="R18:S18"/>
    <mergeCell ref="U18:V18"/>
    <mergeCell ref="R19:S19"/>
    <mergeCell ref="U19:V19"/>
    <mergeCell ref="R21:S21"/>
    <mergeCell ref="U21:V21"/>
    <mergeCell ref="B24:N24"/>
    <mergeCell ref="S24:V24"/>
    <mergeCell ref="B43:N43"/>
    <mergeCell ref="S45:W52"/>
  </mergeCells>
  <conditionalFormatting sqref="B27:N53">
    <cfRule type="cellIs" priority="2" operator="equal" aboveAverage="0" equalAverage="0" bottom="0" percent="0" rank="0" text="" dxfId="0">
      <formula>"Cancelled"</formula>
    </cfRule>
    <cfRule type="cellIs" priority="3" operator="equal" aboveAverage="0" equalAverage="0" bottom="0" percent="0" rank="0" text="" dxfId="1">
      <formula>"Suspended"</formula>
    </cfRule>
  </conditionalFormatting>
  <conditionalFormatting sqref="S42:V42">
    <cfRule type="cellIs" priority="4" operator="equal" aboveAverage="0" equalAverage="0" bottom="0" percent="0" rank="0" text="" dxfId="2">
      <formula>"YES"</formula>
    </cfRule>
    <cfRule type="cellIs" priority="5" operator="equal" aboveAverage="0" equalAverage="0" bottom="0" percent="0" rank="0" text="" dxfId="0">
      <formula>"NO"</formula>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firstPageNumber="1" useFirstPageNumber="true" horizontalDpi="300" verticalDpi="300" copies="1"/>
  <headerFooter differentFirst="false" differentOddEven="false">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U2" activeCellId="0" sqref="U2"/>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24</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81</v>
      </c>
      <c r="AA1" s="118"/>
      <c r="AB1" s="118"/>
      <c r="AC1" s="119" t="s">
        <v>5</v>
      </c>
      <c r="AD1" s="119"/>
      <c r="AE1" s="119"/>
    </row>
    <row r="2" s="24" customFormat="true" ht="14.15" hidden="false" customHeight="true" outlineLevel="0" collapsed="false">
      <c r="B2" s="122" t="n">
        <v>1</v>
      </c>
      <c r="C2" s="123"/>
      <c r="D2" s="124"/>
      <c r="E2" s="125"/>
      <c r="F2" s="123" t="n">
        <v>3.33</v>
      </c>
      <c r="G2" s="125"/>
      <c r="H2" s="123"/>
      <c r="I2" s="124"/>
      <c r="J2" s="125"/>
      <c r="K2" s="124" t="n">
        <f aca="false">IF(SUMIF(Budget!B34:B$35, 1 , Budget!K34:K$35)=0, "", SUMIF(Budget!B34:B$35, 1 , Budget!K34:K$35))</f>
        <v>75</v>
      </c>
      <c r="L2" s="124" t="str">
        <f aca="false">IF(SUMIF(Budget!B46:B$53, 1 , Budget!K46:K$53)=0, "", SUMIF(Budget!B46:B$53, 1 , Budget!K46:K$53))</f>
        <v/>
      </c>
      <c r="M2" s="124" t="str">
        <f aca="false">IF(Budget!B31= 1 ,(Budget!K31),"")</f>
        <v/>
      </c>
      <c r="N2" s="124" t="n">
        <f aca="false">IF(Budget!B30= 1 ,(Budget!K30),"")</f>
        <v>2650</v>
      </c>
      <c r="O2" s="124" t="str">
        <f aca="false">IF(SUMIF(Budget!B38:B$39, 1 , Budget!K38:K$39)=0, "", SUMIF(Budget!B38:B$39, 1 , Budget!K38:K$39))</f>
        <v/>
      </c>
      <c r="P2" s="124" t="str">
        <f aca="false">IF(SUMIF(Budget!B27:B$28, 1 , Budget!K27:K$28)=0, "", SUMIF(Budget!B27:B$28, 1 , Budget!K27:K$28))</f>
        <v/>
      </c>
      <c r="Q2" s="126"/>
      <c r="R2" s="127"/>
      <c r="S2" s="128" t="n">
        <f aca="false">IF(SUM(C2:Q2) &gt; 0, -SUM(C2:Q2), "-")</f>
        <v>-2728.33</v>
      </c>
      <c r="T2" s="129" t="n">
        <f aca="false">IF(S2&lt;0, S2/S$36, "")</f>
        <v>0.669477776028933</v>
      </c>
      <c r="U2" s="130"/>
      <c r="V2" s="131" t="n">
        <f aca="false">B2</f>
        <v>1</v>
      </c>
      <c r="W2" s="132" t="s">
        <v>82</v>
      </c>
      <c r="X2" s="132"/>
      <c r="Z2" s="123"/>
      <c r="AA2" s="124"/>
      <c r="AB2" s="125"/>
      <c r="AC2" s="126" t="str">
        <f aca="false">IF(SUM(Z2:AB2)=0,"-",-SUM(Z2:AB2))</f>
        <v>-</v>
      </c>
      <c r="AD2" s="133" t="s">
        <v>83</v>
      </c>
      <c r="AE2" s="134" t="s">
        <v>84</v>
      </c>
      <c r="AF2" s="134"/>
      <c r="AG2" s="103" t="s">
        <v>70</v>
      </c>
      <c r="XFC2" s="0"/>
      <c r="XFD2" s="0"/>
    </row>
    <row r="3" customFormat="false" ht="12.8" hidden="false" customHeight="true" outlineLevel="0" collapsed="false">
      <c r="B3" s="122" t="n">
        <v>2</v>
      </c>
      <c r="C3" s="135"/>
      <c r="D3" s="136"/>
      <c r="E3" s="137"/>
      <c r="F3" s="135"/>
      <c r="G3" s="137"/>
      <c r="H3" s="123"/>
      <c r="I3" s="124"/>
      <c r="J3" s="125"/>
      <c r="K3" s="124" t="str">
        <f aca="false">IF(SUMIF(Budget!B34:B$35, 2 , Budget!K34:K$35)=0, "", SUMIF(Budget!B34:B$35, 2 , Budget!K34:K$35))</f>
        <v/>
      </c>
      <c r="L3" s="124" t="n">
        <f aca="false">IF(SUMIF(Budget!B46:B$53, 2 , Budget!K46:K$53)=0, "", SUMIF(Budget!B46:B$53, 2 , Budget!K46:K$53))</f>
        <v>10.99</v>
      </c>
      <c r="M3" s="124" t="str">
        <f aca="false">IF(Budget!B31= 2 ,(Budget!K31),"")</f>
        <v/>
      </c>
      <c r="N3" s="124" t="str">
        <f aca="false">IF(Budget!B30= 2 ,(Budget!K30),"")</f>
        <v/>
      </c>
      <c r="O3" s="124" t="str">
        <f aca="false">IF(SUMIF(Budget!B38:B$39, 2 , Budget!K38:K$39)=0, "", SUMIF(Budget!B38:B$39, 2 , Budget!K38:K$39))</f>
        <v/>
      </c>
      <c r="P3" s="124" t="str">
        <f aca="false">IF(SUMIF(Budget!B27:B$28, 2 , Budget!K27:K$28)=0, "", SUMIF(Budget!B27:B$28, 2 , Budget!K27:K$28))</f>
        <v/>
      </c>
      <c r="Q3" s="126"/>
      <c r="R3" s="127"/>
      <c r="S3" s="128" t="n">
        <f aca="false">IF(SUM(C3:Q3) &gt; 0, -SUM(C3:Q3), "-")</f>
        <v>-10.99</v>
      </c>
      <c r="T3" s="138" t="n">
        <f aca="false">IF(S3&lt;0, S3/S$36, "")</f>
        <v>0.00269672684703023</v>
      </c>
      <c r="U3" s="139"/>
      <c r="V3" s="131" t="n">
        <f aca="false">B3</f>
        <v>2</v>
      </c>
      <c r="W3" s="140" t="s">
        <v>85</v>
      </c>
      <c r="X3" s="140"/>
      <c r="Z3" s="135"/>
      <c r="AA3" s="136"/>
      <c r="AB3" s="137"/>
      <c r="AC3" s="141" t="str">
        <f aca="false">IF(SUM(Z3:AB3)=0,"-",-SUM(Z3:AB3))</f>
        <v>-</v>
      </c>
      <c r="AD3" s="142" t="s">
        <v>86</v>
      </c>
      <c r="AE3" s="143"/>
      <c r="XFC3" s="0"/>
      <c r="XFD3" s="0"/>
    </row>
    <row r="4" customFormat="false" ht="12.8" hidden="false" customHeight="false" outlineLevel="0" collapsed="false">
      <c r="B4" s="122" t="n">
        <v>3</v>
      </c>
      <c r="C4" s="135" t="n">
        <f aca="true">MAX(NORMSINV(RAND())*20 + 50, 0)</f>
        <v>84.6990755203062</v>
      </c>
      <c r="D4" s="136"/>
      <c r="E4" s="137" t="n">
        <f aca="true">MAX(NORMSINV(RAND())*20 + 50, 0)</f>
        <v>45.6752213417555</v>
      </c>
      <c r="F4" s="135" t="n">
        <v>3.33</v>
      </c>
      <c r="G4" s="137" t="n">
        <f aca="true">NORMSINV(RAND())*10 + 20 + 10</f>
        <v>21.7503716779954</v>
      </c>
      <c r="H4" s="123"/>
      <c r="I4" s="124"/>
      <c r="J4" s="125"/>
      <c r="K4" s="124" t="str">
        <f aca="false">IF(SUMIF(Budget!B34:B$35, 3 , Budget!K34:K$35)=0, "", SUMIF(Budget!B34:B$35, 3 , Budget!K34:K$35))</f>
        <v/>
      </c>
      <c r="L4" s="124" t="str">
        <f aca="false">IF(SUMIF(Budget!B46:B$53, 3 , Budget!K46:K$53)=0, "", SUMIF(Budget!B46:B$53, 3 , Budget!K46:K$53))</f>
        <v/>
      </c>
      <c r="M4" s="124" t="str">
        <f aca="false">IF(Budget!B31= 3 ,(Budget!K31),"")</f>
        <v/>
      </c>
      <c r="N4" s="124" t="str">
        <f aca="false">IF(Budget!B30= 3 ,(Budget!K30),"")</f>
        <v/>
      </c>
      <c r="O4" s="124" t="n">
        <f aca="false">IF(SUMIF(Budget!B38:B$39, 3 , Budget!K38:K$39)=0, "", SUMIF(Budget!B38:B$39, 3 , Budget!K38:K$39))</f>
        <v>100</v>
      </c>
      <c r="P4" s="124" t="str">
        <f aca="false">IF(SUMIF(Budget!B27:B$28, 3 , Budget!K27:K$28)=0, "", SUMIF(Budget!B27:B$28, 3 , Budget!K27:K$28))</f>
        <v/>
      </c>
      <c r="Q4" s="126"/>
      <c r="R4" s="127"/>
      <c r="S4" s="128" t="n">
        <f aca="false">IF(SUM(C4:Q4) &gt; 0, -SUM(C4:Q4), "-")</f>
        <v>-255.454668540057</v>
      </c>
      <c r="T4" s="138" t="n">
        <f aca="false">IF(S4&lt;0, S4/S$36, "")</f>
        <v>0.0626834816061128</v>
      </c>
      <c r="U4" s="139"/>
      <c r="V4" s="131" t="n">
        <f aca="false">B4</f>
        <v>3</v>
      </c>
      <c r="W4" s="140"/>
      <c r="X4" s="140"/>
      <c r="Z4" s="135"/>
      <c r="AA4" s="136"/>
      <c r="AB4" s="137"/>
      <c r="AC4" s="141" t="str">
        <f aca="false">IF(SUM(Z4:AB4)=0,"-",-SUM(Z4:AB4))</f>
        <v>-</v>
      </c>
      <c r="AD4" s="142" t="s">
        <v>87</v>
      </c>
      <c r="AE4" s="144" t="str">
        <f aca="false">IF((AG2="YES"),"Spent", "")</f>
        <v/>
      </c>
      <c r="AF4" s="59" t="str">
        <f aca="false">IF(AG2="YES", IF(SUM(AC2:AC32) &lt; 0, IF(COUNT(AC2:AC32)=0, "Error: No Data", SUM(AC2:AC32) / COUNT(AC2:AC32)), ""), "")</f>
        <v/>
      </c>
      <c r="AG4" s="1" t="str">
        <f aca="false">IF((AG2="YES"),"per day.", "")</f>
        <v/>
      </c>
      <c r="XFC4" s="0"/>
      <c r="XFD4" s="0"/>
    </row>
    <row r="5" customFormat="false" ht="12.8" hidden="false" customHeight="false" outlineLevel="0" collapsed="false">
      <c r="B5" s="122" t="n">
        <v>4</v>
      </c>
      <c r="C5" s="135"/>
      <c r="D5" s="136"/>
      <c r="E5" s="137" t="n">
        <f aca="true">MAX(NORMSINV(RAND())*20 + 50, 0)</f>
        <v>40.9998082019977</v>
      </c>
      <c r="F5" s="135" t="n">
        <v>3.33</v>
      </c>
      <c r="G5" s="137"/>
      <c r="H5" s="123" t="n">
        <f aca="true">NORMSINV(RAND())*20 + 50 + 20</f>
        <v>59.0344468645714</v>
      </c>
      <c r="I5" s="124"/>
      <c r="J5" s="125"/>
      <c r="K5" s="124" t="str">
        <f aca="false">IF(SUMIF(Budget!B34:B$35, 4 , Budget!K34:K$35)=0, "", SUMIF(Budget!B34:B$35, 4 , Budget!K34:K$35))</f>
        <v/>
      </c>
      <c r="L5" s="124" t="str">
        <f aca="false">IF(SUMIF(Budget!B46:B$53, 4 , Budget!K46:K$53)=0, "", SUMIF(Budget!B46:B$53, 4 , Budget!K46:K$53))</f>
        <v/>
      </c>
      <c r="M5" s="124" t="str">
        <f aca="false">IF(Budget!B31= 4 ,(Budget!K31),"")</f>
        <v/>
      </c>
      <c r="N5" s="124" t="str">
        <f aca="false">IF(Budget!B30= 4 ,(Budget!K30),"")</f>
        <v/>
      </c>
      <c r="O5" s="124" t="str">
        <f aca="false">IF(SUMIF(Budget!B38:B$39, 4 , Budget!K38:K$39)=0, "", SUMIF(Budget!B38:B$39, 4 , Budget!K38:K$39))</f>
        <v/>
      </c>
      <c r="P5" s="124" t="str">
        <f aca="false">IF(SUMIF(Budget!B27:B$28, 4 , Budget!K27:K$28)=0, "", SUMIF(Budget!B27:B$28, 4 , Budget!K27:K$28))</f>
        <v/>
      </c>
      <c r="Q5" s="126"/>
      <c r="R5" s="127"/>
      <c r="S5" s="128" t="n">
        <f aca="false">IF(SUM(C5:Q5) &gt; 0, -SUM(C5:Q5), "-")</f>
        <v>-103.364255066569</v>
      </c>
      <c r="T5" s="138" t="n">
        <f aca="false">IF(S5&lt;0, S5/S$36, "")</f>
        <v>0.0253635269937486</v>
      </c>
      <c r="U5" s="139"/>
      <c r="V5" s="131" t="n">
        <f aca="false">B5</f>
        <v>4</v>
      </c>
      <c r="W5" s="140"/>
      <c r="X5" s="140"/>
      <c r="Z5" s="135"/>
      <c r="AA5" s="136"/>
      <c r="AB5" s="137"/>
      <c r="AC5" s="141" t="str">
        <f aca="false">IF(SUM(Z5:AB5)=0,"-",-SUM(Z5:AB5))</f>
        <v>-</v>
      </c>
      <c r="AD5" s="142" t="s">
        <v>88</v>
      </c>
      <c r="XFC5" s="0"/>
      <c r="XFD5" s="0"/>
    </row>
    <row r="6" customFormat="false" ht="12.8" hidden="false" customHeight="false" outlineLevel="0" collapsed="false">
      <c r="B6" s="122" t="n">
        <v>5</v>
      </c>
      <c r="C6" s="135" t="n">
        <f aca="true">MAX(NORMSINV(RAND())*20 + 50, 0)</f>
        <v>21.7948372416072</v>
      </c>
      <c r="D6" s="136"/>
      <c r="E6" s="137"/>
      <c r="F6" s="135" t="n">
        <v>3.33</v>
      </c>
      <c r="G6" s="137"/>
      <c r="H6" s="123" t="n">
        <f aca="true">NORMSINV(RAND())*20 + 50 + 20</f>
        <v>36.9477796293545</v>
      </c>
      <c r="I6" s="124" t="n">
        <f aca="true">NORMSINV(RAND())*20 + 50 + 20</f>
        <v>77.78306160017</v>
      </c>
      <c r="J6" s="125" t="n">
        <f aca="true">NORMSINV(RAND())*20 + 50 + 20</f>
        <v>58.0584408512654</v>
      </c>
      <c r="K6" s="124" t="str">
        <f aca="false">IF(SUMIF(Budget!B34:B$35, 5 , Budget!K34:K$35)=0, "", SUMIF(Budget!B34:B$35, 5 , Budget!K34:K$35))</f>
        <v/>
      </c>
      <c r="L6" s="124" t="str">
        <f aca="false">IF(SUMIF(Budget!B46:B$53, 5 , Budget!K46:K$53)=0, "", SUMIF(Budget!B46:B$53, 5 , Budget!K46:K$53))</f>
        <v/>
      </c>
      <c r="M6" s="124" t="str">
        <f aca="false">IF(Budget!B31= 5 ,(Budget!K31),"")</f>
        <v/>
      </c>
      <c r="N6" s="124" t="str">
        <f aca="false">IF(Budget!B30= 5 ,(Budget!K30),"")</f>
        <v/>
      </c>
      <c r="O6" s="124" t="str">
        <f aca="false">IF(SUMIF(Budget!B38:B$39, 5 , Budget!K38:K$39)=0, "", SUMIF(Budget!B38:B$39, 5 , Budget!K38:K$39))</f>
        <v/>
      </c>
      <c r="P6" s="124" t="str">
        <f aca="false">IF(SUMIF(Budget!B27:B$28, 5 , Budget!K27:K$28)=0, "", SUMIF(Budget!B27:B$28, 5 , Budget!K27:K$28))</f>
        <v/>
      </c>
      <c r="Q6" s="126" t="n">
        <f aca="false">RANDBETWEEN(1, 20) * 10</f>
        <v>10</v>
      </c>
      <c r="R6" s="127"/>
      <c r="S6" s="128" t="n">
        <f aca="false">IF(SUM(C6:Q6) &gt; 0, -SUM(C6:Q6), "-")</f>
        <v>-207.914119322397</v>
      </c>
      <c r="T6" s="138" t="n">
        <f aca="false">IF(S6&lt;0, S6/S$36, "")</f>
        <v>0.0510179788401596</v>
      </c>
      <c r="U6" s="139"/>
      <c r="V6" s="131" t="n">
        <f aca="false">B6</f>
        <v>5</v>
      </c>
      <c r="W6" s="140"/>
      <c r="X6" s="140"/>
      <c r="Z6" s="135"/>
      <c r="AA6" s="136"/>
      <c r="AB6" s="137"/>
      <c r="AC6" s="141" t="str">
        <f aca="false">IF(SUM(Z6:AB6)=0,"-",-SUM(Z6:AB6))</f>
        <v>-</v>
      </c>
      <c r="AD6" s="142" t="s">
        <v>89</v>
      </c>
      <c r="AE6" s="145" t="s">
        <v>72</v>
      </c>
      <c r="XFC6" s="0"/>
      <c r="XFD6" s="0"/>
    </row>
    <row r="7" customFormat="false" ht="12.8" hidden="false" customHeight="true" outlineLevel="0" collapsed="false">
      <c r="B7" s="122" t="n">
        <v>6</v>
      </c>
      <c r="C7" s="135"/>
      <c r="D7" s="136"/>
      <c r="E7" s="137"/>
      <c r="F7" s="135"/>
      <c r="G7" s="137"/>
      <c r="H7" s="123"/>
      <c r="I7" s="124"/>
      <c r="J7" s="125"/>
      <c r="K7" s="124" t="str">
        <f aca="false">IF(SUMIF(Budget!B34:B$35, 6 , Budget!K34:K$35)=0, "", SUMIF(Budget!B34:B$35, 6 , Budget!K34:K$35))</f>
        <v/>
      </c>
      <c r="L7" s="124" t="str">
        <f aca="false">IF(SUMIF(Budget!B46:B$53, 6 , Budget!K46:K$53)=0, "", SUMIF(Budget!B46:B$53, 6 , Budget!K46:K$53))</f>
        <v/>
      </c>
      <c r="M7" s="124" t="str">
        <f aca="false">IF(Budget!B31= 6 ,(Budget!K31),"")</f>
        <v/>
      </c>
      <c r="N7" s="124" t="str">
        <f aca="false">IF(Budget!B30= 6 ,(Budget!K30),"")</f>
        <v/>
      </c>
      <c r="O7" s="124" t="str">
        <f aca="false">IF(SUMIF(Budget!B38:B$39, 6 , Budget!K38:K$39)=0, "", SUMIF(Budget!B38:B$39, 6 , Budget!K38:K$39))</f>
        <v/>
      </c>
      <c r="P7" s="124" t="str">
        <f aca="false">IF(SUMIF(Budget!B27:B$28, 6 , Budget!K27:K$28)=0, "", SUMIF(Budget!B27:B$28, 6 , Budget!K27:K$28))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90</v>
      </c>
      <c r="AE7" s="146" t="s">
        <v>91</v>
      </c>
      <c r="AF7" s="146"/>
      <c r="AG7" s="146"/>
      <c r="XFC7" s="0"/>
      <c r="XFD7" s="0"/>
    </row>
    <row r="8" customFormat="false" ht="12.8" hidden="false" customHeight="false" outlineLevel="0" collapsed="false">
      <c r="B8" s="122" t="n">
        <v>7</v>
      </c>
      <c r="C8" s="135"/>
      <c r="D8" s="136"/>
      <c r="E8" s="137" t="n">
        <f aca="true">MAX(NORMSINV(RAND())*20 + 50, 0)</f>
        <v>33.8215501843059</v>
      </c>
      <c r="F8" s="135"/>
      <c r="G8" s="137"/>
      <c r="H8" s="123"/>
      <c r="I8" s="124"/>
      <c r="J8" s="125"/>
      <c r="K8" s="124" t="str">
        <f aca="false">IF(SUMIF(Budget!B34:B$35, 7 , Budget!K34:K$35)=0, "", SUMIF(Budget!B34:B$35, 7 , Budget!K34:K$35))</f>
        <v/>
      </c>
      <c r="L8" s="124" t="str">
        <f aca="false">IF(SUMIF(Budget!B46:B$53, 7 , Budget!K46:K$53)=0, "", SUMIF(Budget!B46:B$53, 7 , Budget!K46:K$53))</f>
        <v/>
      </c>
      <c r="M8" s="124" t="str">
        <f aca="false">IF(Budget!B31= 7 ,(Budget!K31),"")</f>
        <v/>
      </c>
      <c r="N8" s="124" t="str">
        <f aca="false">IF(Budget!B30= 7 ,(Budget!K30),"")</f>
        <v/>
      </c>
      <c r="O8" s="124" t="str">
        <f aca="false">IF(SUMIF(Budget!B38:B$39, 7 , Budget!K38:K$39)=0, "", SUMIF(Budget!B38:B$39, 7 , Budget!K38:K$39))</f>
        <v/>
      </c>
      <c r="P8" s="124" t="str">
        <f aca="false">IF(SUMIF(Budget!B27:B$28, 7 , Budget!K27:K$28)=0, "", SUMIF(Budget!B27:B$28, 7 , Budget!K27:K$28))</f>
        <v/>
      </c>
      <c r="Q8" s="126"/>
      <c r="R8" s="127"/>
      <c r="S8" s="128" t="n">
        <f aca="false">IF(SUM(C8:Q8) &gt; 0, -SUM(C8:Q8), "-")</f>
        <v>-33.8215501843059</v>
      </c>
      <c r="T8" s="138" t="n">
        <f aca="false">IF(S8&lt;0, S8/S$36, "")</f>
        <v>0.00829913397545022</v>
      </c>
      <c r="U8" s="139"/>
      <c r="V8" s="131" t="n">
        <f aca="false">B8</f>
        <v>7</v>
      </c>
      <c r="W8" s="140"/>
      <c r="X8" s="140"/>
      <c r="Z8" s="135"/>
      <c r="AA8" s="136"/>
      <c r="AB8" s="137"/>
      <c r="AC8" s="141" t="str">
        <f aca="false">IF(SUM(Z8:AB8)=0,"-",-SUM(Z8:AB8))</f>
        <v>-</v>
      </c>
      <c r="AD8" s="142" t="s">
        <v>92</v>
      </c>
      <c r="AE8" s="146"/>
      <c r="AF8" s="146"/>
      <c r="AG8" s="146"/>
      <c r="XFC8" s="0"/>
      <c r="XFD8" s="0"/>
    </row>
    <row r="9" customFormat="false" ht="12.8" hidden="false" customHeight="false" outlineLevel="0" collapsed="false">
      <c r="B9" s="122" t="n">
        <v>8</v>
      </c>
      <c r="C9" s="135"/>
      <c r="D9" s="136"/>
      <c r="E9" s="137"/>
      <c r="F9" s="135" t="n">
        <v>3.33</v>
      </c>
      <c r="G9" s="137" t="n">
        <f aca="true">NORMSINV(RAND())*10 + 20 + 10</f>
        <v>22.3523481785114</v>
      </c>
      <c r="H9" s="123"/>
      <c r="I9" s="124" t="n">
        <f aca="true">NORMSINV(RAND())*20 + 50 + 20</f>
        <v>54.0369404853938</v>
      </c>
      <c r="J9" s="125" t="n">
        <f aca="true">NORMSINV(RAND())*20 + 50 + 20</f>
        <v>51.8500452420118</v>
      </c>
      <c r="K9" s="124" t="str">
        <f aca="false">IF(SUMIF(Budget!B34:B$35, 8 , Budget!K34:K$35)=0, "", SUMIF(Budget!B34:B$35, 8 , Budget!K34:K$35))</f>
        <v/>
      </c>
      <c r="L9" s="124" t="str">
        <f aca="false">IF(SUMIF(Budget!B46:B$53, 8 , Budget!K46:K$53)=0, "", SUMIF(Budget!B46:B$53, 8 , Budget!K46:K$53))</f>
        <v/>
      </c>
      <c r="M9" s="124" t="str">
        <f aca="false">IF(Budget!B31= 8 ,(Budget!K31),"")</f>
        <v/>
      </c>
      <c r="N9" s="124" t="str">
        <f aca="false">IF(Budget!B30= 8 ,(Budget!K30),"")</f>
        <v/>
      </c>
      <c r="O9" s="124" t="str">
        <f aca="false">IF(SUMIF(Budget!B38:B$39, 8 , Budget!K38:K$39)=0, "", SUMIF(Budget!B38:B$39, 8 , Budget!K38:K$39))</f>
        <v/>
      </c>
      <c r="P9" s="124" t="str">
        <f aca="false">IF(SUMIF(Budget!B27:B$28, 8 , Budget!K27:K$28)=0, "", SUMIF(Budget!B27:B$28, 8 , Budget!K27:K$28))</f>
        <v/>
      </c>
      <c r="Q9" s="126"/>
      <c r="R9" s="127"/>
      <c r="S9" s="128" t="n">
        <f aca="false">IF(SUM(C9:Q9) &gt; 0, -SUM(C9:Q9), "-")</f>
        <v>-131.569333905917</v>
      </c>
      <c r="T9" s="138" t="n">
        <f aca="false">IF(S9&lt;0, S9/S$36, "")</f>
        <v>0.0322844908999063</v>
      </c>
      <c r="U9" s="139"/>
      <c r="V9" s="131" t="n">
        <f aca="false">B9</f>
        <v>8</v>
      </c>
      <c r="W9" s="140"/>
      <c r="X9" s="140"/>
      <c r="Z9" s="135"/>
      <c r="AA9" s="136"/>
      <c r="AB9" s="137"/>
      <c r="AC9" s="141" t="str">
        <f aca="false">IF(SUM(Z9:AB9)=0,"-",-SUM(Z9:AB9))</f>
        <v>-</v>
      </c>
      <c r="AD9" s="142" t="s">
        <v>93</v>
      </c>
      <c r="AE9" s="146"/>
      <c r="AF9" s="146"/>
      <c r="AG9" s="146"/>
      <c r="XFC9" s="0"/>
      <c r="XFD9" s="0"/>
    </row>
    <row r="10" customFormat="false" ht="12.8" hidden="false" customHeight="false" outlineLevel="0" collapsed="false">
      <c r="B10" s="122" t="n">
        <v>9</v>
      </c>
      <c r="C10" s="135"/>
      <c r="D10" s="136" t="n">
        <f aca="true">MAX(NORMSINV(RAND())*20 + 50, 0)</f>
        <v>58.6286414345761</v>
      </c>
      <c r="E10" s="137" t="n">
        <f aca="true">MAX(NORMSINV(RAND())*20 + 50, 0)</f>
        <v>42.3273542279658</v>
      </c>
      <c r="F10" s="135"/>
      <c r="G10" s="137"/>
      <c r="H10" s="123"/>
      <c r="I10" s="124"/>
      <c r="J10" s="125"/>
      <c r="K10" s="124" t="str">
        <f aca="false">IF(SUMIF(Budget!B34:B$35, 9 , Budget!K34:K$35)=0, "", SUMIF(Budget!B34:B$35, 9 , Budget!K34:K$35))</f>
        <v/>
      </c>
      <c r="L10" s="124" t="n">
        <f aca="false">IF(SUMIF(Budget!B46:B$53, 9 , Budget!K46:K$53)=0, "", SUMIF(Budget!B46:B$53, 9 , Budget!K46:K$53))</f>
        <v>19.99</v>
      </c>
      <c r="M10" s="124" t="str">
        <f aca="false">IF(Budget!B31= 9 ,(Budget!K31),"")</f>
        <v/>
      </c>
      <c r="N10" s="124" t="str">
        <f aca="false">IF(Budget!B30= 9 ,(Budget!K30),"")</f>
        <v/>
      </c>
      <c r="O10" s="124" t="str">
        <f aca="false">IF(SUMIF(Budget!B38:B$39, 9 , Budget!K38:K$39)=0, "", SUMIF(Budget!B38:B$39, 9 , Budget!K38:K$39))</f>
        <v/>
      </c>
      <c r="P10" s="124" t="str">
        <f aca="false">IF(SUMIF(Budget!B27:B$28, 9 , Budget!K27:K$28)=0, "", SUMIF(Budget!B27:B$28, 9 , Budget!K27:K$28))</f>
        <v/>
      </c>
      <c r="Q10" s="126"/>
      <c r="R10" s="127"/>
      <c r="S10" s="128" t="n">
        <f aca="false">IF(SUM(C10:Q10) &gt; 0, -SUM(C10:Q10), "-")</f>
        <v>-120.945995662542</v>
      </c>
      <c r="T10" s="138" t="n">
        <f aca="false">IF(S10&lt;0, S10/S$36, "")</f>
        <v>0.0296777355363037</v>
      </c>
      <c r="U10" s="139"/>
      <c r="V10" s="131" t="n">
        <f aca="false">B10</f>
        <v>9</v>
      </c>
      <c r="W10" s="140"/>
      <c r="X10" s="140"/>
      <c r="Z10" s="135"/>
      <c r="AA10" s="136"/>
      <c r="AB10" s="137"/>
      <c r="AC10" s="141" t="str">
        <f aca="false">IF(SUM(Z10:AB10)=0,"-",-SUM(Z10:AB10))</f>
        <v>-</v>
      </c>
      <c r="AD10" s="142" t="s">
        <v>94</v>
      </c>
      <c r="AE10" s="146"/>
      <c r="AF10" s="146"/>
      <c r="AG10" s="146"/>
      <c r="XFC10" s="0"/>
      <c r="XFD10" s="0"/>
    </row>
    <row r="11" customFormat="false" ht="12.8" hidden="false" customHeight="false" outlineLevel="0" collapsed="false">
      <c r="B11" s="122" t="n">
        <v>10</v>
      </c>
      <c r="C11" s="135"/>
      <c r="D11" s="136"/>
      <c r="E11" s="137"/>
      <c r="F11" s="135" t="n">
        <v>3.33</v>
      </c>
      <c r="G11" s="137"/>
      <c r="H11" s="123" t="n">
        <f aca="true">NORMSINV(RAND())*20 + 50 + 20</f>
        <v>49.9002457476158</v>
      </c>
      <c r="I11" s="124"/>
      <c r="J11" s="125"/>
      <c r="K11" s="124" t="str">
        <f aca="false">IF(SUMIF(Budget!B34:B$35, 10 , Budget!K34:K$35)=0, "", SUMIF(Budget!B34:B$35, 10 , Budget!K34:K$35))</f>
        <v/>
      </c>
      <c r="L11" s="124" t="str">
        <f aca="false">IF(SUMIF(Budget!B46:B$53, 10 , Budget!K46:K$53)=0, "", SUMIF(Budget!B46:B$53, 10 , Budget!K46:K$53))</f>
        <v/>
      </c>
      <c r="M11" s="124" t="n">
        <f aca="false">IF(Budget!B31= 10 ,(Budget!K31),"")</f>
        <v>48.5</v>
      </c>
      <c r="N11" s="124" t="str">
        <f aca="false">IF(Budget!B30= 10 ,(Budget!K30),"")</f>
        <v/>
      </c>
      <c r="O11" s="124" t="str">
        <f aca="false">IF(SUMIF(Budget!B38:B$39, 10 , Budget!K38:K$39)=0, "", SUMIF(Budget!B38:B$39, 10 , Budget!K38:K$39))</f>
        <v/>
      </c>
      <c r="P11" s="124" t="str">
        <f aca="false">IF(SUMIF(Budget!B27:B$28, 10 , Budget!K27:K$28)=0, "", SUMIF(Budget!B27:B$28, 10 , Budget!K27:K$28))</f>
        <v/>
      </c>
      <c r="Q11" s="126"/>
      <c r="R11" s="127"/>
      <c r="S11" s="128" t="n">
        <f aca="false">IF(SUM(C11:Q11) &gt; 0, -SUM(C11:Q11), "-")</f>
        <v>-101.730245747616</v>
      </c>
      <c r="T11" s="138" t="n">
        <f aca="false">IF(S11&lt;0, S11/S$36, "")</f>
        <v>0.0249625736908624</v>
      </c>
      <c r="U11" s="139"/>
      <c r="V11" s="131" t="n">
        <f aca="false">B11</f>
        <v>10</v>
      </c>
      <c r="W11" s="140"/>
      <c r="X11" s="140"/>
      <c r="Z11" s="135"/>
      <c r="AA11" s="136"/>
      <c r="AB11" s="137"/>
      <c r="AC11" s="141" t="str">
        <f aca="false">IF(SUM(Z11:AB11)=0,"-",-SUM(Z11:AB11))</f>
        <v>-</v>
      </c>
      <c r="AD11" s="142" t="s">
        <v>95</v>
      </c>
      <c r="AE11" s="146"/>
      <c r="AF11" s="146"/>
      <c r="AG11" s="146"/>
      <c r="XFC11" s="0"/>
      <c r="XFD11" s="0"/>
    </row>
    <row r="12" customFormat="false" ht="12.8" hidden="false" customHeight="false" outlineLevel="0" collapsed="false">
      <c r="B12" s="122" t="n">
        <v>11</v>
      </c>
      <c r="C12" s="135" t="n">
        <f aca="true">MAX(NORMSINV(RAND())*20 + 50, 0)</f>
        <v>51.4306151239086</v>
      </c>
      <c r="D12" s="136"/>
      <c r="E12" s="137" t="n">
        <f aca="true">MAX(NORMSINV(RAND())*20 + 50, 0)</f>
        <v>0</v>
      </c>
      <c r="F12" s="135" t="n">
        <v>3.33</v>
      </c>
      <c r="G12" s="137"/>
      <c r="H12" s="123"/>
      <c r="I12" s="124"/>
      <c r="J12" s="125"/>
      <c r="K12" s="124" t="str">
        <f aca="false">IF(SUMIF(Budget!B34:B$35, 11 , Budget!K34:K$35)=0, "", SUMIF(Budget!B34:B$35, 11 , Budget!K34:K$35))</f>
        <v/>
      </c>
      <c r="L12" s="124" t="str">
        <f aca="false">IF(SUMIF(Budget!B46:B$53, 11 , Budget!K46:K$53)=0, "", SUMIF(Budget!B46:B$53, 11 , Budget!K46:K$53))</f>
        <v/>
      </c>
      <c r="M12" s="124" t="str">
        <f aca="false">IF(Budget!B31= 11 ,(Budget!K31),"")</f>
        <v/>
      </c>
      <c r="N12" s="124" t="str">
        <f aca="false">IF(Budget!B30= 11 ,(Budget!K30),"")</f>
        <v/>
      </c>
      <c r="O12" s="124" t="str">
        <f aca="false">IF(SUMIF(Budget!B38:B$39, 11 , Budget!K38:K$39)=0, "", SUMIF(Budget!B38:B$39, 11 , Budget!K38:K$39))</f>
        <v/>
      </c>
      <c r="P12" s="124" t="str">
        <f aca="false">IF(SUMIF(Budget!B27:B$28, 11 , Budget!K27:K$28)=0, "", SUMIF(Budget!B27:B$28, 11 , Budget!K27:K$28))</f>
        <v/>
      </c>
      <c r="Q12" s="126"/>
      <c r="R12" s="127"/>
      <c r="S12" s="128" t="n">
        <f aca="false">IF(SUM(C12:Q12) &gt; 0, -SUM(C12:Q12), "-")</f>
        <v>-54.7606151239086</v>
      </c>
      <c r="T12" s="138" t="n">
        <f aca="false">IF(S12&lt;0, S12/S$36, "")</f>
        <v>0.0134371629631059</v>
      </c>
      <c r="U12" s="139"/>
      <c r="V12" s="131" t="n">
        <f aca="false">B12</f>
        <v>11</v>
      </c>
      <c r="W12" s="140"/>
      <c r="X12" s="140"/>
      <c r="Z12" s="135"/>
      <c r="AA12" s="136"/>
      <c r="AB12" s="137"/>
      <c r="AC12" s="141" t="str">
        <f aca="false">IF(SUM(Z12:AB12)=0,"-",-SUM(Z12:AB12))</f>
        <v>-</v>
      </c>
      <c r="AD12" s="142" t="s">
        <v>96</v>
      </c>
      <c r="AE12" s="146"/>
      <c r="AF12" s="146"/>
      <c r="AG12" s="146"/>
      <c r="XFC12" s="0"/>
      <c r="XFD12" s="0"/>
    </row>
    <row r="13" customFormat="false" ht="12.8" hidden="false" customHeight="false" outlineLevel="0" collapsed="false">
      <c r="B13" s="122" t="n">
        <v>12</v>
      </c>
      <c r="C13" s="135"/>
      <c r="D13" s="136"/>
      <c r="E13" s="137"/>
      <c r="F13" s="135"/>
      <c r="G13" s="137"/>
      <c r="H13" s="123"/>
      <c r="I13" s="124"/>
      <c r="J13" s="125"/>
      <c r="K13" s="124" t="str">
        <f aca="false">IF(SUMIF(Budget!B34:B$35, 12 , Budget!K34:K$35)=0, "", SUMIF(Budget!B34:B$35, 12 , Budget!K34:K$35))</f>
        <v/>
      </c>
      <c r="L13" s="124" t="str">
        <f aca="false">IF(SUMIF(Budget!B46:B$53, 12 , Budget!K46:K$53)=0, "", SUMIF(Budget!B46:B$53, 12 , Budget!K46:K$53))</f>
        <v/>
      </c>
      <c r="M13" s="124" t="str">
        <f aca="false">IF(Budget!B31= 12 ,(Budget!K31),"")</f>
        <v/>
      </c>
      <c r="N13" s="124" t="str">
        <f aca="false">IF(Budget!B30= 12 ,(Budget!K30),"")</f>
        <v/>
      </c>
      <c r="O13" s="124" t="str">
        <f aca="false">IF(SUMIF(Budget!B38:B$39, 12 , Budget!K38:K$39)=0, "", SUMIF(Budget!B38:B$39, 12 , Budget!K38:K$39))</f>
        <v/>
      </c>
      <c r="P13" s="124" t="str">
        <f aca="false">IF(SUMIF(Budget!B27:B$28, 12 , Budget!K27:K$28)=0, "", SUMIF(Budget!B27:B$28, 12 , Budget!K27:K$28))</f>
        <v/>
      </c>
      <c r="Q13" s="126"/>
      <c r="R13" s="127"/>
      <c r="S13" s="128" t="str">
        <f aca="false">IF(SUM(C13:Q13) &gt; 0, -SUM(C13:Q13), "-")</f>
        <v>-</v>
      </c>
      <c r="T13" s="138" t="str">
        <f aca="false">IF(S13&lt;0, S13/S$36, "")</f>
        <v/>
      </c>
      <c r="U13" s="139"/>
      <c r="V13" s="131" t="n">
        <f aca="false">B13</f>
        <v>12</v>
      </c>
      <c r="W13" s="140"/>
      <c r="X13" s="140"/>
      <c r="Z13" s="135"/>
      <c r="AA13" s="136"/>
      <c r="AB13" s="137"/>
      <c r="AC13" s="141" t="str">
        <f aca="false">IF(SUM(Z13:AB13)=0,"-",-SUM(Z13:AB13))</f>
        <v>-</v>
      </c>
      <c r="AD13" s="142" t="s">
        <v>97</v>
      </c>
      <c r="AE13" s="146"/>
      <c r="AF13" s="146"/>
      <c r="AG13" s="146"/>
      <c r="XFC13" s="0"/>
      <c r="XFD13" s="0"/>
    </row>
    <row r="14" customFormat="false" ht="12.8" hidden="false" customHeight="false" outlineLevel="0" collapsed="false">
      <c r="B14" s="122" t="n">
        <v>13</v>
      </c>
      <c r="C14" s="135"/>
      <c r="D14" s="136"/>
      <c r="E14" s="137"/>
      <c r="F14" s="135"/>
      <c r="G14" s="137"/>
      <c r="H14" s="123"/>
      <c r="I14" s="124"/>
      <c r="J14" s="125"/>
      <c r="K14" s="124" t="str">
        <f aca="false">IF(SUMIF(Budget!B34:B$35, 13 , Budget!K34:K$35)=0, "", SUMIF(Budget!B34:B$35, 13 , Budget!K34:K$35))</f>
        <v/>
      </c>
      <c r="L14" s="124" t="str">
        <f aca="false">IF(SUMIF(Budget!B46:B$53, 13 , Budget!K46:K$53)=0, "", SUMIF(Budget!B46:B$53, 13 , Budget!K46:K$53))</f>
        <v/>
      </c>
      <c r="M14" s="124" t="str">
        <f aca="false">IF(Budget!B31= 13 ,(Budget!K31),"")</f>
        <v/>
      </c>
      <c r="N14" s="124" t="str">
        <f aca="false">IF(Budget!B30= 13 ,(Budget!K30),"")</f>
        <v/>
      </c>
      <c r="O14" s="124" t="str">
        <f aca="false">IF(SUMIF(Budget!B38:B$39, 13 , Budget!K38:K$39)=0, "", SUMIF(Budget!B38:B$39, 13 , Budget!K38:K$39))</f>
        <v/>
      </c>
      <c r="P14" s="124" t="str">
        <f aca="false">IF(SUMIF(Budget!B27:B$28, 13 , Budget!K27:K$28)=0, "", SUMIF(Budget!B27:B$28, 13 , Budget!K27:K$28))</f>
        <v/>
      </c>
      <c r="Q14" s="126"/>
      <c r="R14" s="127"/>
      <c r="S14" s="128" t="str">
        <f aca="false">IF(SUM(C14:Q14) &gt; 0, -SUM(C14:Q14), "-")</f>
        <v>-</v>
      </c>
      <c r="T14" s="138" t="str">
        <f aca="false">IF(S14&lt;0, S14/S$36, "")</f>
        <v/>
      </c>
      <c r="U14" s="139"/>
      <c r="V14" s="131" t="n">
        <f aca="false">B14</f>
        <v>13</v>
      </c>
      <c r="W14" s="140"/>
      <c r="X14" s="140"/>
      <c r="Z14" s="135"/>
      <c r="AA14" s="136"/>
      <c r="AB14" s="137"/>
      <c r="AC14" s="141" t="str">
        <f aca="false">IF(SUM(Z14:AB14)=0,"-",-SUM(Z14:AB14))</f>
        <v>-</v>
      </c>
      <c r="AD14" s="142" t="s">
        <v>98</v>
      </c>
      <c r="AE14" s="146"/>
      <c r="AF14" s="146"/>
      <c r="AG14" s="146"/>
      <c r="XFC14" s="0"/>
      <c r="XFD14" s="0"/>
    </row>
    <row r="15" customFormat="false" ht="12.8" hidden="false" customHeight="false" outlineLevel="0" collapsed="false">
      <c r="B15" s="122" t="n">
        <v>14</v>
      </c>
      <c r="C15" s="135"/>
      <c r="D15" s="136"/>
      <c r="E15" s="137"/>
      <c r="F15" s="135"/>
      <c r="G15" s="137"/>
      <c r="H15" s="123"/>
      <c r="I15" s="124"/>
      <c r="J15" s="125"/>
      <c r="K15" s="124" t="str">
        <f aca="false">IF(SUMIF(Budget!B34:B$35, 14 , Budget!K34:K$35)=0, "", SUMIF(Budget!B34:B$35, 14, Budget!K34:K$35))</f>
        <v/>
      </c>
      <c r="L15" s="124" t="str">
        <f aca="false">IF(SUMIF(Budget!B46:B$53, 14 , Budget!K46:K$53)=0, "", SUMIF(Budget!B46:B$53, 14, Budget!K46:K$53))</f>
        <v/>
      </c>
      <c r="M15" s="124" t="str">
        <f aca="false">IF(Budget!B31= 14 ,(Budget!K31),"")</f>
        <v/>
      </c>
      <c r="N15" s="124" t="str">
        <f aca="false">IF(Budget!B30= 14 ,(Budget!K30),"")</f>
        <v/>
      </c>
      <c r="O15" s="124" t="str">
        <f aca="false">IF(SUMIF(Budget!B38:B$39, 14 , Budget!K38:K$39)=0, "", SUMIF(Budget!B38:B$39, 14, Budget!K38:K$39))</f>
        <v/>
      </c>
      <c r="P15" s="124" t="str">
        <f aca="false">IF(SUMIF(Budget!B27:B$28, 14 , Budget!K27:K$28)=0, "", SUMIF(Budget!B27:B$28, 14, Budget!K27:K$28))</f>
        <v/>
      </c>
      <c r="Q15" s="126"/>
      <c r="R15" s="127"/>
      <c r="S15" s="128" t="str">
        <f aca="false">IF(SUM(C15:Q15) &gt; 0, -SUM(C15:Q15), "-")</f>
        <v>-</v>
      </c>
      <c r="T15" s="138" t="str">
        <f aca="false">IF(S15&lt;0, S15/S$36, "")</f>
        <v/>
      </c>
      <c r="U15" s="139"/>
      <c r="V15" s="131" t="n">
        <f aca="false">B15</f>
        <v>14</v>
      </c>
      <c r="W15" s="140"/>
      <c r="X15" s="140"/>
      <c r="Z15" s="135"/>
      <c r="AA15" s="136"/>
      <c r="AB15" s="137"/>
      <c r="AC15" s="141" t="str">
        <f aca="false">IF(SUM(Z15:AB15)=0,"-",-SUM(Z15:AB15))</f>
        <v>-</v>
      </c>
      <c r="AD15" s="142" t="s">
        <v>99</v>
      </c>
      <c r="AE15" s="146"/>
      <c r="AF15" s="146"/>
      <c r="AG15" s="146"/>
      <c r="XFC15" s="0"/>
      <c r="XFD15" s="0"/>
    </row>
    <row r="16" customFormat="false" ht="12.8" hidden="false" customHeight="false" outlineLevel="0" collapsed="false">
      <c r="B16" s="122" t="n">
        <v>15</v>
      </c>
      <c r="C16" s="135"/>
      <c r="D16" s="136"/>
      <c r="E16" s="137"/>
      <c r="F16" s="135"/>
      <c r="G16" s="137"/>
      <c r="H16" s="123"/>
      <c r="I16" s="124"/>
      <c r="J16" s="125"/>
      <c r="K16" s="124" t="str">
        <f aca="false">IF(SUMIF(Budget!B34:B$35, 15 , Budget!K34:K$35)=0, "", SUMIF(Budget!B34:B$35, 15 , Budget!K34:K$35))</f>
        <v/>
      </c>
      <c r="L16" s="124" t="str">
        <f aca="false">IF(SUMIF(Budget!B46:B$53, 15 , Budget!K46:K$53)=0, "", SUMIF(Budget!B46:B$53, 15 , Budget!K46:K$53))</f>
        <v/>
      </c>
      <c r="M16" s="124" t="str">
        <f aca="false">IF(Budget!B31= 15 ,(Budget!K31),"")</f>
        <v/>
      </c>
      <c r="N16" s="124" t="str">
        <f aca="false">IF(Budget!B30= 15 ,(Budget!K30),"")</f>
        <v/>
      </c>
      <c r="O16" s="124" t="str">
        <f aca="false">IF(SUMIF(Budget!B38:B$39, 15 , Budget!K38:K$39)=0, "", SUMIF(Budget!B38:B$39, 15 , Budget!K38:K$39))</f>
        <v/>
      </c>
      <c r="P16" s="124" t="str">
        <f aca="false">IF(SUMIF(Budget!B27:B$28, 15 , Budget!K27:K$28)=0, "", SUMIF(Budget!B27:B$28, 15 , Budget!K27:K$28))</f>
        <v/>
      </c>
      <c r="Q16" s="126" t="n">
        <f aca="false">RANDBETWEEN(1, 20) * 10</f>
        <v>120</v>
      </c>
      <c r="R16" s="127"/>
      <c r="S16" s="128" t="n">
        <f aca="false">IF(SUM(C16:Q16) &gt; 0, -SUM(C16:Q16), "-")</f>
        <v>-120</v>
      </c>
      <c r="T16" s="138" t="n">
        <f aca="false">IF(S16&lt;0, S16/S$36, "")</f>
        <v>0.0294456070649342</v>
      </c>
      <c r="U16" s="139"/>
      <c r="V16" s="131" t="n">
        <f aca="false">B16</f>
        <v>15</v>
      </c>
      <c r="W16" s="140"/>
      <c r="X16" s="140"/>
      <c r="Z16" s="135"/>
      <c r="AA16" s="136"/>
      <c r="AB16" s="137"/>
      <c r="AC16" s="141" t="str">
        <f aca="false">IF(SUM(Z16:AB16)=0,"-",-SUM(Z16:AB16))</f>
        <v>-</v>
      </c>
      <c r="AD16" s="142" t="s">
        <v>100</v>
      </c>
      <c r="AE16" s="146"/>
      <c r="AF16" s="146"/>
      <c r="AG16" s="146"/>
      <c r="XFC16" s="0"/>
      <c r="XFD16" s="0"/>
    </row>
    <row r="17" customFormat="false" ht="12.8" hidden="false" customHeight="false" outlineLevel="0" collapsed="false">
      <c r="B17" s="122" t="n">
        <v>16</v>
      </c>
      <c r="C17" s="135"/>
      <c r="D17" s="136"/>
      <c r="E17" s="137"/>
      <c r="F17" s="135"/>
      <c r="G17" s="137"/>
      <c r="H17" s="123"/>
      <c r="I17" s="124"/>
      <c r="J17" s="125"/>
      <c r="K17" s="124" t="str">
        <f aca="false">IF(SUMIF(Budget!B34:B$35, 16 , Budget!K34:K$35)=0, "", SUMIF(Budget!B34:B$35, 16 , Budget!K34:K$35))</f>
        <v/>
      </c>
      <c r="L17" s="124" t="str">
        <f aca="false">IF(SUMIF(Budget!B46:B$53, 16 , Budget!K46:K$53)=0, "", SUMIF(Budget!B46:B$53, 16 , Budget!K46:K$53))</f>
        <v/>
      </c>
      <c r="M17" s="124" t="str">
        <f aca="false">IF(Budget!B31= 16 ,(Budget!K31),"")</f>
        <v/>
      </c>
      <c r="N17" s="124" t="str">
        <f aca="false">IF(Budget!B30= 16 ,(Budget!K30),"")</f>
        <v/>
      </c>
      <c r="O17" s="124" t="str">
        <f aca="false">IF(SUMIF(Budget!B38:B$39, 16 , Budget!K38:K$39)=0, "", SUMIF(Budget!B38:B$39, 16 , Budget!K38:K$39))</f>
        <v/>
      </c>
      <c r="P17" s="124" t="str">
        <f aca="false">IF(SUMIF(Budget!B27:B$28, 16 , Budget!K27:K$28)=0, "", SUMIF(Budget!B27:B$28, 16 , Budget!K27:K$28))</f>
        <v/>
      </c>
      <c r="Q17" s="126"/>
      <c r="R17" s="127"/>
      <c r="S17" s="128" t="str">
        <f aca="false">IF(SUM(C17:Q17) &gt; 0, -SUM(C17:Q17), "-")</f>
        <v>-</v>
      </c>
      <c r="T17" s="138" t="str">
        <f aca="false">IF(S17&lt;0, S17/S$36, "")</f>
        <v/>
      </c>
      <c r="U17" s="139"/>
      <c r="V17" s="131" t="n">
        <f aca="false">B17</f>
        <v>16</v>
      </c>
      <c r="W17" s="140"/>
      <c r="X17" s="140"/>
      <c r="Z17" s="135"/>
      <c r="AA17" s="136"/>
      <c r="AB17" s="137"/>
      <c r="AC17" s="141" t="str">
        <f aca="false">IF(SUM(Z17:AB17)=0,"-",-SUM(Z17:AB17))</f>
        <v>-</v>
      </c>
      <c r="AD17" s="142" t="s">
        <v>101</v>
      </c>
      <c r="AE17" s="146"/>
      <c r="AF17" s="146"/>
      <c r="AG17" s="146"/>
      <c r="XFC17" s="0"/>
      <c r="XFD17" s="0"/>
    </row>
    <row r="18" customFormat="false" ht="12.8" hidden="false" customHeight="false" outlineLevel="0" collapsed="false">
      <c r="B18" s="122" t="n">
        <v>17</v>
      </c>
      <c r="C18" s="135"/>
      <c r="D18" s="136"/>
      <c r="E18" s="137"/>
      <c r="F18" s="135"/>
      <c r="G18" s="137"/>
      <c r="H18" s="123"/>
      <c r="I18" s="124"/>
      <c r="J18" s="125"/>
      <c r="K18" s="124" t="str">
        <f aca="false">IF(SUMIF(Budget!B34:B$35, 17 , Budget!K34:K$35)=0, "", SUMIF(Budget!B34:B$35, 17 , Budget!K34:K$35))</f>
        <v/>
      </c>
      <c r="L18" s="124" t="str">
        <f aca="false">IF(SUMIF(Budget!B46:B$53, 17 , Budget!K46:K$53)=0, "", SUMIF(Budget!B46:B$53, 17 , Budget!K46:K$53))</f>
        <v/>
      </c>
      <c r="M18" s="124" t="str">
        <f aca="false">IF(Budget!B31= 17 ,(Budget!K31),"")</f>
        <v/>
      </c>
      <c r="N18" s="124" t="str">
        <f aca="false">IF(Budget!B30= 17 ,(Budget!K30),"")</f>
        <v/>
      </c>
      <c r="O18" s="124" t="str">
        <f aca="false">IF(SUMIF(Budget!B38:B$39, 17 , Budget!K38:K$39)=0, "", SUMIF(Budget!B38:B$39, 17 , Budget!K38:K$39))</f>
        <v/>
      </c>
      <c r="P18" s="124" t="str">
        <f aca="false">IF(SUMIF(Budget!B27:B$28, 17 , Budget!K27:K$28)=0, "", SUMIF(Budget!B27:B$28, 17 , Budget!K27:K$28))</f>
        <v/>
      </c>
      <c r="Q18" s="126"/>
      <c r="R18" s="127"/>
      <c r="S18" s="128" t="str">
        <f aca="false">IF(SUM(C18:Q18) &gt; 0, -SUM(C18:Q18), "-")</f>
        <v>-</v>
      </c>
      <c r="T18" s="138" t="str">
        <f aca="false">IF(S18&lt;0, S18/S$36, "")</f>
        <v/>
      </c>
      <c r="U18" s="139"/>
      <c r="V18" s="131" t="n">
        <f aca="false">B18</f>
        <v>17</v>
      </c>
      <c r="W18" s="140"/>
      <c r="X18" s="140"/>
      <c r="Z18" s="135"/>
      <c r="AA18" s="136"/>
      <c r="AB18" s="137"/>
      <c r="AC18" s="141" t="str">
        <f aca="false">IF(SUM(Z18:AB18)=0,"-",-SUM(Z18:AB18))</f>
        <v>-</v>
      </c>
      <c r="AD18" s="142" t="s">
        <v>102</v>
      </c>
      <c r="AE18" s="146"/>
      <c r="AF18" s="146"/>
      <c r="AG18" s="146"/>
      <c r="XFC18" s="0"/>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Budget!K34:K$35)=0, "", SUMIF(Budget!B34:B$35, 18 , Budget!K34:K$35))</f>
        <v/>
      </c>
      <c r="L19" s="124" t="str">
        <f aca="false">IF(SUMIF(Budget!B46:B$53, 18 , Budget!K46:K$53)=0, "", SUMIF(Budget!B46:B$53, 18 , Budget!K46:K$53))</f>
        <v/>
      </c>
      <c r="M19" s="124" t="str">
        <f aca="false">IF(Budget!B31= 18 ,(Budget!K31),"")</f>
        <v/>
      </c>
      <c r="N19" s="124" t="str">
        <f aca="false">IF(Budget!B30= 18 ,(Budget!K30),"")</f>
        <v/>
      </c>
      <c r="O19" s="124" t="str">
        <f aca="false">IF(SUMIF(Budget!B38:B$39, 18 , Budget!K38:K$39)=0, "", SUMIF(Budget!B38:B$39, 18 , Budget!K38:K$39))</f>
        <v/>
      </c>
      <c r="P19" s="124" t="str">
        <f aca="false">IF(SUMIF(Budget!B27:B$28, 18 , Budget!K27:K$28)=0, "", SUMIF(Budget!B27:B$28, 18 , Budget!K27:K$28))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103</v>
      </c>
      <c r="AE19" s="146"/>
      <c r="AF19" s="146"/>
      <c r="AG19" s="146"/>
      <c r="XFC19" s="0"/>
      <c r="XFD19" s="0"/>
    </row>
    <row r="20" customFormat="false" ht="12.8" hidden="false" customHeight="false" outlineLevel="0" collapsed="false">
      <c r="B20" s="122" t="n">
        <v>19</v>
      </c>
      <c r="C20" s="135"/>
      <c r="D20" s="136"/>
      <c r="E20" s="137"/>
      <c r="F20" s="135"/>
      <c r="G20" s="137"/>
      <c r="H20" s="123"/>
      <c r="I20" s="124"/>
      <c r="J20" s="125"/>
      <c r="K20" s="124" t="n">
        <f aca="false">IF(SUMIF(Budget!B34:B$35, 19 , Budget!K34:K$35)=0, "", SUMIF(Budget!B34:B$35, 19 , Budget!K34:K$35))</f>
        <v>181.44</v>
      </c>
      <c r="L20" s="124" t="str">
        <f aca="false">IF(SUMIF(Budget!B46:B$53, 19 , Budget!K46:K$53)=0, "", SUMIF(Budget!B46:B$53, 19 , Budget!K46:K$53))</f>
        <v/>
      </c>
      <c r="M20" s="124" t="str">
        <f aca="false">IF(Budget!B31= 19 ,(Budget!K31),"")</f>
        <v/>
      </c>
      <c r="N20" s="124" t="str">
        <f aca="false">IF(Budget!B30= 19 ,(Budget!K30),"")</f>
        <v/>
      </c>
      <c r="O20" s="124" t="str">
        <f aca="false">IF(SUMIF(Budget!B38:B$39, 19 , Budget!K38:K$39)=0, "", SUMIF(Budget!B38:B$39, 19 , Budget!K38:K$39))</f>
        <v/>
      </c>
      <c r="P20" s="124" t="str">
        <f aca="false">IF(SUMIF(Budget!B27:B$28, 19 , Budget!K27:K$28)=0, "", SUMIF(Budget!B27:B$28, 19 , Budget!K27:K$28))</f>
        <v/>
      </c>
      <c r="Q20" s="126"/>
      <c r="R20" s="127"/>
      <c r="S20" s="128" t="n">
        <f aca="false">IF(SUM(C20:Q20) &gt; 0, -SUM(C20:Q20), "-")</f>
        <v>-181.44</v>
      </c>
      <c r="T20" s="138" t="n">
        <f aca="false">IF(S20&lt;0, S20/S$36, "")</f>
        <v>0.0445217578821805</v>
      </c>
      <c r="U20" s="139"/>
      <c r="V20" s="131" t="n">
        <f aca="false">B20</f>
        <v>19</v>
      </c>
      <c r="W20" s="140"/>
      <c r="X20" s="140"/>
      <c r="Z20" s="135"/>
      <c r="AA20" s="136"/>
      <c r="AB20" s="137"/>
      <c r="AC20" s="141" t="str">
        <f aca="false">IF(SUM(Z20:AB20)=0,"-",-SUM(Z20:AB20))</f>
        <v>-</v>
      </c>
      <c r="AD20" s="142" t="s">
        <v>104</v>
      </c>
      <c r="AE20" s="146"/>
      <c r="AF20" s="146"/>
      <c r="AG20" s="146"/>
      <c r="XFC20" s="0"/>
      <c r="XFD20" s="0"/>
    </row>
    <row r="21" customFormat="false" ht="12.8" hidden="false" customHeight="false" outlineLevel="0" collapsed="false">
      <c r="B21" s="122" t="n">
        <v>20</v>
      </c>
      <c r="C21" s="135"/>
      <c r="D21" s="136"/>
      <c r="E21" s="137"/>
      <c r="F21" s="135"/>
      <c r="G21" s="137"/>
      <c r="H21" s="123"/>
      <c r="I21" s="124"/>
      <c r="J21" s="125"/>
      <c r="K21" s="124" t="str">
        <f aca="false">IF(SUMIF(Budget!B34:B$35, 20 , Budget!K34:K$35)=0, "", SUMIF(Budget!B34:B$35, 20 , Budget!K34:K$35))</f>
        <v/>
      </c>
      <c r="L21" s="124" t="str">
        <f aca="false">IF(SUMIF(Budget!B46:B$53, 20 , Budget!K46:K$53)=0, "", SUMIF(Budget!B46:B$53, 20 , Budget!K46:K$53))</f>
        <v/>
      </c>
      <c r="M21" s="124" t="str">
        <f aca="false">IF(Budget!B31= 20 ,(Budget!K31),"")</f>
        <v/>
      </c>
      <c r="N21" s="124" t="str">
        <f aca="false">IF(Budget!B30= 20 ,(Budget!K30),"")</f>
        <v/>
      </c>
      <c r="O21" s="124" t="str">
        <f aca="false">IF(SUMIF(Budget!B38:B$39, 20 , Budget!K38:K$39)=0, "", SUMIF(Budget!B38:B$39, 20 , Budget!K38:K$39))</f>
        <v/>
      </c>
      <c r="P21" s="124" t="str">
        <f aca="false">IF(SUMIF(Budget!B27:B$28, 20 , Budget!K27:K$28)=0, "", SUMIF(Budget!B27:B$28, 20 , Budget!K27:K$28))</f>
        <v/>
      </c>
      <c r="Q21" s="126"/>
      <c r="R21" s="127"/>
      <c r="S21" s="128" t="str">
        <f aca="false">IF(SUM(C21:Q21) &gt; 0, -SUM(C21:Q21), "-")</f>
        <v>-</v>
      </c>
      <c r="T21" s="138" t="str">
        <f aca="false">IF(S21&lt;0, S21/S$36, "")</f>
        <v/>
      </c>
      <c r="U21" s="139" t="n">
        <v>50</v>
      </c>
      <c r="V21" s="131" t="n">
        <f aca="false">B21</f>
        <v>20</v>
      </c>
      <c r="W21" s="140"/>
      <c r="X21" s="140"/>
      <c r="Z21" s="135"/>
      <c r="AA21" s="136"/>
      <c r="AB21" s="137"/>
      <c r="AC21" s="141" t="str">
        <f aca="false">IF(SUM(Z21:AB21)=0,"-",-SUM(Z21:AB21))</f>
        <v>-</v>
      </c>
      <c r="AD21" s="142" t="s">
        <v>105</v>
      </c>
      <c r="AE21" s="146"/>
      <c r="AF21" s="146"/>
      <c r="AG21" s="146"/>
      <c r="XFC21" s="0"/>
      <c r="XFD21" s="0"/>
    </row>
    <row r="22" customFormat="false" ht="12.8" hidden="false" customHeight="false" outlineLevel="0" collapsed="false">
      <c r="B22" s="122" t="n">
        <v>21</v>
      </c>
      <c r="C22" s="135"/>
      <c r="D22" s="136"/>
      <c r="E22" s="137"/>
      <c r="F22" s="135"/>
      <c r="G22" s="137"/>
      <c r="H22" s="123"/>
      <c r="I22" s="124"/>
      <c r="J22" s="125"/>
      <c r="K22" s="124" t="str">
        <f aca="false">IF(SUMIF(Budget!B34:B$35, 21 , Budget!K34:K$35)=0, "", SUMIF(Budget!B34:B$35, 21 , Budget!K34:K$35))</f>
        <v/>
      </c>
      <c r="L22" s="124" t="str">
        <f aca="false">IF(SUMIF(Budget!B46:B$53, 21 , Budget!K46:K$53)=0, "", SUMIF(Budget!B46:B$53, 21 , Budget!K46:K$53))</f>
        <v/>
      </c>
      <c r="M22" s="124" t="str">
        <f aca="false">IF(Budget!B31= 21 ,(Budget!K31),"")</f>
        <v/>
      </c>
      <c r="N22" s="124" t="str">
        <f aca="false">IF(Budget!B30= 21 ,(Budget!K30),"")</f>
        <v/>
      </c>
      <c r="O22" s="124" t="str">
        <f aca="false">IF(SUMIF(Budget!B38:B$39, 21 , Budget!K38:K$39)=0, "", SUMIF(Budget!B38:B$39, 21 , Budget!K38:K$39))</f>
        <v/>
      </c>
      <c r="P22" s="124" t="str">
        <f aca="false">IF(SUMIF(Budget!B27:B$28, 21 , Budget!K27:K$28)=0, "", SUMIF(Budget!B27:B$28, 21 , Budget!K27:K$28))</f>
        <v/>
      </c>
      <c r="Q22" s="126"/>
      <c r="R22" s="127"/>
      <c r="S22" s="128" t="str">
        <f aca="false">IF(SUM(C22:Q22) &gt; 0, -SUM(C22:Q22), "-")</f>
        <v>-</v>
      </c>
      <c r="T22" s="138" t="str">
        <f aca="false">IF(S22&lt;0, S22/S$36, "")</f>
        <v/>
      </c>
      <c r="U22" s="139"/>
      <c r="V22" s="131" t="n">
        <f aca="false">B22</f>
        <v>21</v>
      </c>
      <c r="W22" s="140"/>
      <c r="X22" s="140"/>
      <c r="Z22" s="135"/>
      <c r="AA22" s="136"/>
      <c r="AB22" s="137"/>
      <c r="AC22" s="141" t="str">
        <f aca="false">IF(SUM(Z22:AB22)=0,"-",-SUM(Z22:AB22))</f>
        <v>-</v>
      </c>
      <c r="AD22" s="142" t="s">
        <v>106</v>
      </c>
      <c r="AE22" s="146"/>
      <c r="AF22" s="146"/>
      <c r="AG22" s="146"/>
      <c r="XFC22" s="0"/>
      <c r="XFD22" s="0"/>
    </row>
    <row r="23" customFormat="false" ht="12.8" hidden="false" customHeight="false" outlineLevel="0" collapsed="false">
      <c r="B23" s="122" t="n">
        <v>22</v>
      </c>
      <c r="C23" s="135"/>
      <c r="D23" s="136"/>
      <c r="E23" s="137"/>
      <c r="F23" s="135"/>
      <c r="G23" s="137"/>
      <c r="H23" s="123"/>
      <c r="I23" s="124"/>
      <c r="J23" s="125"/>
      <c r="K23" s="124" t="str">
        <f aca="false">IF(SUMIF(Budget!B34:B$35, 22 , Budget!K34:K$35)=0, "", SUMIF(Budget!B34:B$35, 22 , Budget!K34:K$35))</f>
        <v/>
      </c>
      <c r="L23" s="124" t="str">
        <f aca="false">IF(SUMIF(Budget!B46:B$53, 22 , Budget!K46:K$53)=0, "", SUMIF(Budget!B46:B$53, 22 , Budget!K46:K$53))</f>
        <v/>
      </c>
      <c r="M23" s="124" t="str">
        <f aca="false">IF(Budget!B31= 22 ,(Budget!K31),"")</f>
        <v/>
      </c>
      <c r="N23" s="124" t="str">
        <f aca="false">IF(Budget!B30= 22 ,(Budget!K30),"")</f>
        <v/>
      </c>
      <c r="O23" s="124" t="str">
        <f aca="false">IF(SUMIF(Budget!B38:B$39, 22 , Budget!K38:K$39)=0, "", SUMIF(Budget!B38:B$39, 22 , Budget!K38:K$39))</f>
        <v/>
      </c>
      <c r="P23" s="124" t="str">
        <f aca="false">IF(SUMIF(Budget!B27:B$28, 22 , Budget!K27:K$28)=0, "", SUMIF(Budget!B27:B$28, 22 , Budget!K27:K$28))</f>
        <v/>
      </c>
      <c r="Q23" s="126"/>
      <c r="R23" s="127"/>
      <c r="S23" s="128" t="str">
        <f aca="false">IF(SUM(C23:Q23) &gt; 0, -SUM(C23:Q23), "-")</f>
        <v>-</v>
      </c>
      <c r="T23" s="138" t="str">
        <f aca="false">IF(S23&lt;0, S23/S$36, "")</f>
        <v/>
      </c>
      <c r="U23" s="139"/>
      <c r="V23" s="131" t="n">
        <f aca="false">B23</f>
        <v>22</v>
      </c>
      <c r="W23" s="140"/>
      <c r="X23" s="140"/>
      <c r="Z23" s="135"/>
      <c r="AA23" s="136"/>
      <c r="AB23" s="137"/>
      <c r="AC23" s="141" t="str">
        <f aca="false">IF(SUM(Z23:AB23)=0,"-",-SUM(Z23:AB23))</f>
        <v>-</v>
      </c>
      <c r="AD23" s="142" t="s">
        <v>107</v>
      </c>
      <c r="AE23" s="146"/>
      <c r="AF23" s="146"/>
      <c r="AG23" s="146"/>
      <c r="XFC23" s="0"/>
      <c r="XFD23" s="0"/>
    </row>
    <row r="24" customFormat="false" ht="12.8" hidden="false" customHeight="false" outlineLevel="0" collapsed="false">
      <c r="B24" s="122" t="n">
        <v>23</v>
      </c>
      <c r="C24" s="135"/>
      <c r="D24" s="136"/>
      <c r="E24" s="137"/>
      <c r="F24" s="135"/>
      <c r="G24" s="137"/>
      <c r="H24" s="123"/>
      <c r="I24" s="124"/>
      <c r="J24" s="125"/>
      <c r="K24" s="124" t="str">
        <f aca="false">IF(SUMIF(Budget!B34:B$35, 23 , Budget!K34:K$35)=0, "", SUMIF(Budget!B34:B$35, 23 , Budget!K34:K$35))</f>
        <v/>
      </c>
      <c r="L24" s="124" t="n">
        <f aca="false">IF(SUMIF(Budget!B46:B$53, 23 , Budget!K46:K$53)=0, "", SUMIF(Budget!B46:B$53, 23 , Budget!K46:K$53))</f>
        <v>24.99</v>
      </c>
      <c r="M24" s="124" t="str">
        <f aca="false">IF(Budget!B31= 23 ,(Budget!K31),"")</f>
        <v/>
      </c>
      <c r="N24" s="124" t="str">
        <f aca="false">IF(Budget!B30= 23 ,(Budget!K30),"")</f>
        <v/>
      </c>
      <c r="O24" s="124" t="str">
        <f aca="false">IF(SUMIF(Budget!B38:B$39, 23 , Budget!K38:K$39)=0, "", SUMIF(Budget!B38:B$39, 23 , Budget!K38:K$39))</f>
        <v/>
      </c>
      <c r="P24" s="124" t="str">
        <f aca="false">IF(SUMIF(Budget!B27:B$28, 23 , Budget!K27:K$28)=0, "", SUMIF(Budget!B27:B$28, 23 , Budget!K27:K$28))</f>
        <v/>
      </c>
      <c r="Q24" s="126"/>
      <c r="R24" s="127"/>
      <c r="S24" s="128" t="n">
        <f aca="false">IF(SUM(C24:Q24) &gt; 0, -SUM(C24:Q24), "-")</f>
        <v>-24.99</v>
      </c>
      <c r="T24" s="138" t="n">
        <f aca="false">IF(S24&lt;0, S24/S$36, "")</f>
        <v>0.00613204767127255</v>
      </c>
      <c r="U24" s="139"/>
      <c r="V24" s="131" t="n">
        <f aca="false">B24</f>
        <v>23</v>
      </c>
      <c r="W24" s="140"/>
      <c r="X24" s="140"/>
      <c r="Z24" s="135"/>
      <c r="AA24" s="136"/>
      <c r="AB24" s="137"/>
      <c r="AC24" s="141" t="str">
        <f aca="false">IF(SUM(Z24:AB24)=0,"-",-SUM(Z24:AB24))</f>
        <v>-</v>
      </c>
      <c r="AD24" s="142" t="s">
        <v>108</v>
      </c>
      <c r="AE24" s="146"/>
      <c r="AF24" s="146"/>
      <c r="AG24" s="146"/>
      <c r="XFC24" s="0"/>
      <c r="XFD24" s="0"/>
    </row>
    <row r="25" customFormat="false" ht="12.8" hidden="false" customHeight="false" outlineLevel="0" collapsed="false">
      <c r="B25" s="122" t="n">
        <v>24</v>
      </c>
      <c r="C25" s="135"/>
      <c r="D25" s="136"/>
      <c r="E25" s="137"/>
      <c r="F25" s="135"/>
      <c r="G25" s="137"/>
      <c r="H25" s="123"/>
      <c r="I25" s="124"/>
      <c r="J25" s="125"/>
      <c r="K25" s="124" t="str">
        <f aca="false">IF(SUMIF(Budget!B34:B$35, 24 , Budget!K34:K$35)=0, "", SUMIF(Budget!B34:B$35, 24 , Budget!K34:K$35))</f>
        <v/>
      </c>
      <c r="L25" s="124" t="str">
        <f aca="false">IF(SUMIF(Budget!B46:B$53, 24 , Budget!K46:K$53)=0, "", SUMIF(Budget!B46:B$53, 24 , Budget!K46:K$53))</f>
        <v/>
      </c>
      <c r="M25" s="124" t="str">
        <f aca="false">IF(Budget!B31= 24 ,(Budget!K31),"")</f>
        <v/>
      </c>
      <c r="N25" s="124" t="str">
        <f aca="false">IF(Budget!B30= 24 ,(Budget!K30),"")</f>
        <v/>
      </c>
      <c r="O25" s="124" t="str">
        <f aca="false">IF(SUMIF(Budget!B38:B$39, 24 , Budget!K38:K$39)=0, "", SUMIF(Budget!B38:B$39, 24 , Budget!K38:K$39))</f>
        <v/>
      </c>
      <c r="P25" s="124" t="str">
        <f aca="false">IF(SUMIF(Budget!B27:B$28, 24 , Budget!K27:K$28)=0, "", SUMIF(Budget!B27:B$28, 24 , Budget!K27:K$28))</f>
        <v/>
      </c>
      <c r="Q25" s="126"/>
      <c r="R25" s="127"/>
      <c r="S25" s="128" t="str">
        <f aca="false">IF(SUM(C25:Q25) &gt; 0, -SUM(C25:Q25), "-")</f>
        <v>-</v>
      </c>
      <c r="T25" s="138" t="str">
        <f aca="false">IF(S25&lt;0, S25/S$36, "")</f>
        <v/>
      </c>
      <c r="U25" s="139"/>
      <c r="V25" s="131" t="n">
        <f aca="false">B25</f>
        <v>24</v>
      </c>
      <c r="W25" s="140"/>
      <c r="X25" s="140"/>
      <c r="Z25" s="135"/>
      <c r="AA25" s="136"/>
      <c r="AB25" s="137"/>
      <c r="AC25" s="141" t="str">
        <f aca="false">IF(SUM(Z25:AB25)=0,"-",-SUM(Z25:AB25))</f>
        <v>-</v>
      </c>
      <c r="AD25" s="142" t="s">
        <v>109</v>
      </c>
      <c r="AE25" s="146"/>
      <c r="AF25" s="146"/>
      <c r="AG25" s="146"/>
      <c r="XFC25" s="0"/>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Budget!K34:K$35)=0, "", SUMIF(Budget!B34:B$35, 25 , Budget!K34:K$35))</f>
        <v/>
      </c>
      <c r="L26" s="124" t="str">
        <f aca="false">IF(SUMIF(Budget!B46:B$53, 25 , Budget!K46:K$53)=0, "", SUMIF(Budget!B46:B$53, 25 , Budget!K46:K$53))</f>
        <v/>
      </c>
      <c r="M26" s="124" t="str">
        <f aca="false">IF(Budget!B31= 26 ,(Budget!K31),"")</f>
        <v/>
      </c>
      <c r="N26" s="124" t="str">
        <f aca="false">IF(Budget!B30= 25 ,(Budget!K30),"")</f>
        <v/>
      </c>
      <c r="O26" s="124" t="str">
        <f aca="false">IF(SUMIF(Budget!B38:B$39, 25 , Budget!K38:K$39)=0, "", SUMIF(Budget!B38:B$39, 25 , Budget!K38:K$39))</f>
        <v/>
      </c>
      <c r="P26" s="124" t="str">
        <f aca="false">IF(SUMIF(Budget!B27:B$28, 25 , Budget!K27:K$28)=0, "", SUMIF(Budget!B27:B$28, 25 , Budget!K27:K$28))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110</v>
      </c>
      <c r="AE26" s="146"/>
      <c r="AF26" s="146"/>
      <c r="AG26" s="146"/>
      <c r="XFC26" s="0"/>
      <c r="XFD26" s="0"/>
    </row>
    <row r="27" customFormat="false" ht="12.8" hidden="false" customHeight="false" outlineLevel="0" collapsed="false">
      <c r="B27" s="122" t="n">
        <v>26</v>
      </c>
      <c r="C27" s="135"/>
      <c r="D27" s="136"/>
      <c r="E27" s="137"/>
      <c r="F27" s="135"/>
      <c r="G27" s="137"/>
      <c r="H27" s="123"/>
      <c r="I27" s="124"/>
      <c r="J27" s="125"/>
      <c r="K27" s="124" t="str">
        <f aca="false">IF(SUMIF(Budget!B34:B$35, 26 , Budget!K34:K$35)=0, "", SUMIF(Budget!B34:B$35, 26 , Budget!K34:K$35))</f>
        <v/>
      </c>
      <c r="L27" s="124" t="str">
        <f aca="false">IF(SUMIF(Budget!B46:B$53, 26 , Budget!K46:K$53)=0, "", SUMIF(Budget!B46:B$53, 26 , Budget!K46:K$53))</f>
        <v/>
      </c>
      <c r="M27" s="124" t="str">
        <f aca="false">IF(Budget!B31= 26 ,(Budget!K31),"")</f>
        <v/>
      </c>
      <c r="N27" s="124" t="str">
        <f aca="false">IF(Budget!B30= 26 ,(Budget!K30),"")</f>
        <v/>
      </c>
      <c r="O27" s="124" t="str">
        <f aca="false">IF(SUMIF(Budget!B38:B$39, 26 , Budget!K38:K$39)=0, "", SUMIF(Budget!B38:B$39, 26 , Budget!K38:K$39))</f>
        <v/>
      </c>
      <c r="P27" s="124" t="str">
        <f aca="false">IF(SUMIF(Budget!B27:B$28, 26 , Budget!K27:K$28)=0, "", SUMIF(Budget!B27:B$28, 26 , Budget!K27:K$28))</f>
        <v/>
      </c>
      <c r="Q27" s="126"/>
      <c r="R27" s="127"/>
      <c r="S27" s="128" t="str">
        <f aca="false">IF(SUM(C27:Q27) &gt; 0, -SUM(C27:Q27), "-")</f>
        <v>-</v>
      </c>
      <c r="T27" s="138" t="str">
        <f aca="false">IF(S27&lt;0, S27/S$36, "")</f>
        <v/>
      </c>
      <c r="U27" s="139"/>
      <c r="V27" s="131" t="n">
        <f aca="false">B27</f>
        <v>26</v>
      </c>
      <c r="W27" s="140"/>
      <c r="X27" s="140"/>
      <c r="Z27" s="135"/>
      <c r="AA27" s="136"/>
      <c r="AB27" s="137"/>
      <c r="AC27" s="141" t="str">
        <f aca="false">IF(SUM(Z27:AB27)=0,"-",-SUM(Z27:AB27))</f>
        <v>-</v>
      </c>
      <c r="AD27" s="142" t="s">
        <v>111</v>
      </c>
      <c r="AE27" s="146"/>
      <c r="AF27" s="146"/>
      <c r="AG27" s="146"/>
      <c r="XFC27" s="0"/>
      <c r="XFD27" s="0"/>
    </row>
    <row r="28" customFormat="false" ht="12.8" hidden="false" customHeight="false" outlineLevel="0" collapsed="false">
      <c r="B28" s="122" t="n">
        <v>27</v>
      </c>
      <c r="C28" s="135"/>
      <c r="D28" s="136"/>
      <c r="E28" s="137"/>
      <c r="F28" s="135"/>
      <c r="G28" s="137"/>
      <c r="H28" s="123"/>
      <c r="I28" s="124"/>
      <c r="J28" s="125"/>
      <c r="K28" s="124" t="str">
        <f aca="false">IF(SUMIF(Budget!B34:B$35, 27 , Budget!K34:K$35)=0, "", SUMIF(Budget!B34:B$35, 27 , Budget!K34:K$35))</f>
        <v/>
      </c>
      <c r="L28" s="124" t="str">
        <f aca="false">IF(SUMIF(Budget!B46:B$53, 27 , Budget!K46:K$53)=0, "", SUMIF(Budget!B46:B$53, 27 , Budget!K46:K$53))</f>
        <v/>
      </c>
      <c r="M28" s="124" t="str">
        <f aca="false">IF(Budget!B31= 27 ,(Budget!K31),"")</f>
        <v/>
      </c>
      <c r="N28" s="124" t="str">
        <f aca="false">IF(Budget!B30= 27 ,(Budget!K30),"")</f>
        <v/>
      </c>
      <c r="O28" s="124" t="str">
        <f aca="false">IF(SUMIF(Budget!B38:B$39, 27 , Budget!K38:K$39)=0, "", SUMIF(Budget!B38:B$39, 27 , Budget!K38:K$39))</f>
        <v/>
      </c>
      <c r="P28" s="124" t="str">
        <f aca="false">IF(SUMIF(Budget!B27:B$28, 27 , Budget!K27:K$28)=0, "", SUMIF(Budget!B27:B$28, 27 , Budget!K27:K$28))</f>
        <v/>
      </c>
      <c r="Q28" s="126"/>
      <c r="R28" s="127"/>
      <c r="S28" s="128" t="str">
        <f aca="false">IF(SUM(C28:Q28) &gt; 0, -SUM(C28:Q28), "-")</f>
        <v>-</v>
      </c>
      <c r="T28" s="138" t="str">
        <f aca="false">IF(S28&lt;0, S28/S$36, "")</f>
        <v/>
      </c>
      <c r="U28" s="139"/>
      <c r="V28" s="131" t="n">
        <f aca="false">B28</f>
        <v>27</v>
      </c>
      <c r="W28" s="140"/>
      <c r="X28" s="140"/>
      <c r="Z28" s="135"/>
      <c r="AA28" s="136"/>
      <c r="AB28" s="137"/>
      <c r="AC28" s="141" t="str">
        <f aca="false">IF(SUM(Z28:AB28)=0,"-",-SUM(Z28:AB28))</f>
        <v>-</v>
      </c>
      <c r="AD28" s="142" t="s">
        <v>112</v>
      </c>
      <c r="AE28" s="146"/>
      <c r="AF28" s="146"/>
      <c r="AG28" s="146"/>
      <c r="XFC28" s="0"/>
      <c r="XFD28" s="0"/>
    </row>
    <row r="29" customFormat="false" ht="12.8" hidden="false" customHeight="false" outlineLevel="0" collapsed="false">
      <c r="B29" s="122" t="n">
        <v>28</v>
      </c>
      <c r="C29" s="135"/>
      <c r="D29" s="136"/>
      <c r="E29" s="137"/>
      <c r="F29" s="135"/>
      <c r="G29" s="137"/>
      <c r="H29" s="123"/>
      <c r="I29" s="124"/>
      <c r="J29" s="125"/>
      <c r="K29" s="124" t="str">
        <f aca="false">IF(SUMIF(Budget!B34:B$35, 28 , Budget!K34:K$35)=0, "", SUMIF(Budget!B34:B$35, 28 , Budget!K34:K$35))</f>
        <v/>
      </c>
      <c r="L29" s="124" t="str">
        <f aca="false">IF(SUMIF(Budget!B46:B$53, 28 , Budget!K46:K$53)=0, "", SUMIF(Budget!B46:B$53, 28 , Budget!K46:K$53))</f>
        <v/>
      </c>
      <c r="M29" s="124" t="str">
        <f aca="false">IF(Budget!B31= 28 ,(Budget!K31),"")</f>
        <v/>
      </c>
      <c r="N29" s="124" t="str">
        <f aca="false">IF(Budget!B30= 28 ,(Budget!K30),"")</f>
        <v/>
      </c>
      <c r="O29" s="124" t="str">
        <f aca="false">IF(SUMIF(Budget!B38:B$39, 28 , Budget!K38:K$39)=0, "", SUMIF(Budget!B38:B$39, 28 , Budget!K38:K$39))</f>
        <v/>
      </c>
      <c r="P29" s="124" t="str">
        <f aca="false">IF(SUMIF(Budget!B27:B$28, 28 , Budget!K27:K$28)=0, "", SUMIF(Budget!B27:B$28, 28 , Budget!K27:K$28))</f>
        <v/>
      </c>
      <c r="Q29" s="126"/>
      <c r="R29" s="127"/>
      <c r="S29" s="128" t="str">
        <f aca="false">IF(SUM(C29:Q29) &gt; 0, -SUM(C29:Q29), "-")</f>
        <v>-</v>
      </c>
      <c r="T29" s="138" t="str">
        <f aca="false">IF(S29&lt;0, S29/S$36, "")</f>
        <v/>
      </c>
      <c r="U29" s="139"/>
      <c r="V29" s="131" t="n">
        <f aca="false">B29</f>
        <v>28</v>
      </c>
      <c r="W29" s="140"/>
      <c r="X29" s="140"/>
      <c r="Z29" s="135"/>
      <c r="AA29" s="136"/>
      <c r="AB29" s="137"/>
      <c r="AC29" s="141" t="str">
        <f aca="false">IF(SUM(Z29:AB29)=0,"-",-SUM(Z29:AB29))</f>
        <v>-</v>
      </c>
      <c r="AD29" s="142" t="s">
        <v>113</v>
      </c>
      <c r="AE29" s="146"/>
      <c r="AF29" s="146"/>
      <c r="AG29" s="146"/>
      <c r="XFC29" s="0"/>
      <c r="XFD29" s="0"/>
    </row>
    <row r="30" customFormat="false" ht="12.8" hidden="false" customHeight="false" outlineLevel="0" collapsed="false">
      <c r="B30" s="122" t="n">
        <v>29</v>
      </c>
      <c r="C30" s="135"/>
      <c r="D30" s="136"/>
      <c r="E30" s="137"/>
      <c r="F30" s="135"/>
      <c r="G30" s="137"/>
      <c r="H30" s="123"/>
      <c r="I30" s="124"/>
      <c r="J30" s="125"/>
      <c r="K30" s="124" t="str">
        <f aca="false">IF(SUMIF(Budget!B34:B$35, 29 , Budget!K34:K$35)=0, "", SUMIF(Budget!B34:B$35, 29 , Budget!K34:K$35))</f>
        <v/>
      </c>
      <c r="L30" s="124" t="str">
        <f aca="false">IF(SUMIF(Budget!B46:B$53, 29 , Budget!K46:K$53)=0, "", SUMIF(Budget!B46:B$53, 29 , Budget!K46:K$53))</f>
        <v/>
      </c>
      <c r="M30" s="124" t="str">
        <f aca="false">IF(Budget!B31= 29,(Budget!K31),"")</f>
        <v/>
      </c>
      <c r="N30" s="124" t="str">
        <f aca="false">IF(Budget!B30= 29,(Budget!K30),"")</f>
        <v/>
      </c>
      <c r="O30" s="124" t="str">
        <f aca="false">IF(SUMIF(Budget!B38:B$39, 29 , Budget!K38:K$39)=0, "", SUMIF(Budget!B38:B$39, 29 , Budget!K38:K$39))</f>
        <v/>
      </c>
      <c r="P30" s="124" t="str">
        <f aca="false">IF(SUMIF(Budget!B27:B$28, 29 , Budget!K27:K$28)=0, "", SUMIF(Budget!B27:B$28, 29 , Budget!K27:K$28))</f>
        <v/>
      </c>
      <c r="Q30" s="126"/>
      <c r="R30" s="127"/>
      <c r="S30" s="128" t="str">
        <f aca="false">IF(SUM(C30:Q30) &gt; 0, -SUM(C30:Q30), "-")</f>
        <v>-</v>
      </c>
      <c r="T30" s="138" t="str">
        <f aca="false">IF(S30&lt;0, S30/S$36, "")</f>
        <v/>
      </c>
      <c r="U30" s="139"/>
      <c r="V30" s="131" t="n">
        <f aca="false">B30</f>
        <v>29</v>
      </c>
      <c r="W30" s="140"/>
      <c r="X30" s="140"/>
      <c r="Z30" s="135"/>
      <c r="AA30" s="136"/>
      <c r="AB30" s="137"/>
      <c r="AC30" s="141" t="str">
        <f aca="false">IF(SUM(Z30:AB30)=0,"-",-SUM(Z30:AB30))</f>
        <v>-</v>
      </c>
      <c r="AD30" s="142" t="s">
        <v>114</v>
      </c>
      <c r="AE30" s="146"/>
      <c r="AF30" s="146"/>
      <c r="AG30" s="146"/>
      <c r="XFC30" s="0"/>
      <c r="XFD30" s="0"/>
    </row>
    <row r="31" customFormat="false" ht="12.8" hidden="false" customHeight="false" outlineLevel="0" collapsed="false">
      <c r="B31" s="122" t="n">
        <v>30</v>
      </c>
      <c r="C31" s="135"/>
      <c r="D31" s="136"/>
      <c r="E31" s="137"/>
      <c r="F31" s="135"/>
      <c r="G31" s="137"/>
      <c r="H31" s="123"/>
      <c r="I31" s="124"/>
      <c r="J31" s="125"/>
      <c r="K31" s="124" t="str">
        <f aca="false">IF(SUMIF(Budget!B34:B$35, 29 , Budget!K34:K$35)=0, "", SUMIF(Budget!B34:B$35, 29 , Budget!K34:K$35))</f>
        <v/>
      </c>
      <c r="L31" s="124" t="str">
        <f aca="false">IF(SUMIF(Budget!B46:B$53, 30 , Budget!K46:K$53)=0, "", SUMIF(Budget!B46:B$53, 30 , Budget!K46:K$53))</f>
        <v/>
      </c>
      <c r="M31" s="124" t="str">
        <f aca="false">IF(Budget!B31= 30 ,(Budget!K31),"")</f>
        <v/>
      </c>
      <c r="N31" s="124" t="str">
        <f aca="false">IF(Budget!B30= 30 ,(Budget!K30),"")</f>
        <v/>
      </c>
      <c r="O31" s="124" t="str">
        <f aca="false">IF(SUMIF(Budget!B38:B$39, 30 , Budget!K38:K$39)=0, "", SUMIF(Budget!B38:B$39, 30 , Budget!K38:K$39))</f>
        <v/>
      </c>
      <c r="P31" s="124" t="str">
        <f aca="false">IF(SUMIF(Budget!B27:B$28, 30 , Budget!K27:K$28)=0, "", SUMIF(Budget!B27:B$28, 30 , Budget!K27:K$28))</f>
        <v/>
      </c>
      <c r="Q31" s="126"/>
      <c r="R31" s="176"/>
      <c r="S31" s="128" t="str">
        <f aca="false">IF(SUM(C31:Q31) &gt; 0, -SUM(C31:Q31), "-")</f>
        <v>-</v>
      </c>
      <c r="T31" s="138" t="str">
        <f aca="false">IF(S31&lt;0, S31/S$36, "")</f>
        <v/>
      </c>
      <c r="U31" s="139" t="n">
        <v>6600</v>
      </c>
      <c r="V31" s="131" t="n">
        <f aca="false">B31</f>
        <v>30</v>
      </c>
      <c r="W31" s="140"/>
      <c r="X31" s="140"/>
      <c r="Z31" s="135"/>
      <c r="AA31" s="136"/>
      <c r="AB31" s="137"/>
      <c r="AC31" s="141" t="str">
        <f aca="false">IF(SUM(Z31:AB31)=0,"-",-SUM(Z31:AB31))</f>
        <v>-</v>
      </c>
      <c r="AD31" s="142" t="s">
        <v>115</v>
      </c>
      <c r="AE31" s="146"/>
      <c r="AF31" s="146"/>
      <c r="AG31" s="146"/>
      <c r="XFC31" s="0"/>
      <c r="XFD31" s="0"/>
    </row>
    <row r="32" customFormat="false" ht="12.8" hidden="false" customHeight="false" outlineLevel="0" collapsed="false">
      <c r="B32" s="187"/>
      <c r="C32" s="179"/>
      <c r="D32" s="180"/>
      <c r="E32" s="181"/>
      <c r="F32" s="179"/>
      <c r="G32" s="181"/>
      <c r="H32" s="179"/>
      <c r="I32" s="180"/>
      <c r="J32" s="181"/>
      <c r="K32" s="180"/>
      <c r="L32" s="180"/>
      <c r="M32" s="180"/>
      <c r="N32" s="180"/>
      <c r="O32" s="180"/>
      <c r="P32" s="180"/>
      <c r="Q32" s="182"/>
      <c r="R32" s="127"/>
      <c r="S32" s="183"/>
      <c r="T32" s="184"/>
      <c r="U32" s="185"/>
      <c r="V32" s="188"/>
      <c r="W32" s="140"/>
      <c r="X32" s="140"/>
      <c r="Z32" s="147"/>
      <c r="AA32" s="148"/>
      <c r="AB32" s="149"/>
      <c r="AC32" s="150"/>
      <c r="AD32" s="151"/>
      <c r="AE32" s="146"/>
      <c r="AF32" s="146"/>
      <c r="AG32" s="146"/>
      <c r="XFC32" s="0"/>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C33" s="0"/>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117</v>
      </c>
      <c r="AC34" s="164" t="s">
        <v>46</v>
      </c>
      <c r="XFC34" s="0"/>
      <c r="XFD34" s="0"/>
    </row>
    <row r="35" customFormat="false" ht="23.85" hidden="false" customHeight="true" outlineLevel="0" collapsed="false">
      <c r="B35" s="166" t="s">
        <v>118</v>
      </c>
      <c r="C35" s="167" t="n">
        <f aca="false">IF((C36)&lt;0, C36/S36,"")</f>
        <v>0.038751529950343</v>
      </c>
      <c r="D35" s="167" t="n">
        <f aca="false">IF((D36)&lt;0, D36/$S36,"")</f>
        <v>0.0143862994869454</v>
      </c>
      <c r="E35" s="167" t="n">
        <f aca="false">IF((E36)&lt;0, E36/$S36,"")</f>
        <v>0.0399537465002992</v>
      </c>
      <c r="F35" s="167" t="n">
        <f aca="false">IF((F36)&lt;0, F36/$S36,"")</f>
        <v>0.00571980917236347</v>
      </c>
      <c r="G35" s="167" t="n">
        <f aca="false">IF((G36)&lt;0, G36/$S36,"")</f>
        <v>0.0108219279949131</v>
      </c>
      <c r="H35" s="167" t="n">
        <f aca="false">IF((H36)&lt;0, H36/$S36,"")</f>
        <v>0.0357966496273801</v>
      </c>
      <c r="I35" s="167" t="n">
        <f aca="false">IF((I36)&lt;0, I36/$S36,"")</f>
        <v>0.032345999872586</v>
      </c>
      <c r="J35" s="167" t="n">
        <f aca="false">IF((J36)&lt;0, J36/$S36,"")</f>
        <v>0.0269693507883702</v>
      </c>
      <c r="K35" s="167" t="n">
        <f aca="false">IF((K36)&lt;0, K36/$S36,"")</f>
        <v>0.0629252622977644</v>
      </c>
      <c r="L35" s="167" t="n">
        <f aca="false">IF((L36)&lt;0, L36/$S36,"")</f>
        <v>0.0137339218952031</v>
      </c>
      <c r="M35" s="167" t="n">
        <f aca="false">IF((M36)&lt;0, M36/$S36,"")</f>
        <v>0.0119009328554109</v>
      </c>
      <c r="N35" s="167" t="n">
        <f aca="false">IF((N36)&lt;0, N36/$S36,"")</f>
        <v>0.650257156017297</v>
      </c>
      <c r="O35" s="167" t="n">
        <f aca="false">IF((O36)&lt;0, O36/$S36,"")</f>
        <v>0.0245380058874452</v>
      </c>
      <c r="P35" s="167" t="str">
        <f aca="false">IF((P36)&lt;0, P36/$S36,"")</f>
        <v/>
      </c>
      <c r="Q35" s="167" t="n">
        <f aca="false">IF((Q36)&lt;0, Q36/$S36,"")</f>
        <v>0.0318994076536787</v>
      </c>
      <c r="R35" s="167"/>
      <c r="S35" s="164"/>
      <c r="T35" s="164"/>
      <c r="U35" s="164"/>
      <c r="V35" s="164"/>
      <c r="W35" s="164"/>
      <c r="X35" s="165"/>
      <c r="Y35" s="165"/>
      <c r="Z35" s="168" t="str">
        <f aca="false">IF((Z36)&lt;0, Z36/$S36,"")</f>
        <v/>
      </c>
      <c r="AA35" s="168" t="str">
        <f aca="false">IF((AA36)&lt;0, AA36/$S36,"")</f>
        <v/>
      </c>
      <c r="AB35" s="168" t="str">
        <f aca="false">IF((AB36)&lt;0, AB36/$S36,"")</f>
        <v/>
      </c>
      <c r="AC35" s="164"/>
      <c r="XFC35" s="0"/>
      <c r="XFD35" s="0"/>
    </row>
    <row r="36" customFormat="false" ht="12.8" hidden="false" customHeight="false" outlineLevel="0" collapsed="false">
      <c r="B36" s="169" t="s">
        <v>119</v>
      </c>
      <c r="C36" s="170" t="n">
        <f aca="false">IF(SUM(C2:C32) &gt; 0, -SUM(C2:C32), "-")</f>
        <v>-157.924527885822</v>
      </c>
      <c r="D36" s="170" t="n">
        <f aca="false">IF(SUM(D2:D32) &gt; 0, -SUM(D2:D32), "-")</f>
        <v>-58.6286414345761</v>
      </c>
      <c r="E36" s="170" t="n">
        <f aca="false">IF(SUM(E2:E32) &gt; 0, -SUM(E2:E32), "-")</f>
        <v>-162.823933956025</v>
      </c>
      <c r="F36" s="170" t="n">
        <f aca="false">IF(SUM(F2:F32) &gt; 0, -SUM(F2:F32), "-")</f>
        <v>-23.31</v>
      </c>
      <c r="G36" s="170" t="n">
        <f aca="false">IF(SUM(G2:G32) &gt; 0, -SUM(G2:G32), "-")</f>
        <v>-44.1027198565068</v>
      </c>
      <c r="H36" s="170" t="n">
        <f aca="false">IF(SUM(H2:H32) &gt; 0, -SUM(H2:H32), "-")</f>
        <v>-145.882472241542</v>
      </c>
      <c r="I36" s="170" t="n">
        <f aca="false">IF(SUM(I2:I32) &gt; 0, -SUM(I2:I32), "-")</f>
        <v>-131.820002085564</v>
      </c>
      <c r="J36" s="170" t="n">
        <f aca="false">IF(SUM(J2:J32) &gt; 0, -SUM(J2:J32), "-")</f>
        <v>-109.908486093277</v>
      </c>
      <c r="K36" s="170" t="n">
        <f aca="false">IF(SUM(K2:K32) &gt; 0, -SUM(K2:K32), "-")</f>
        <v>-256.44</v>
      </c>
      <c r="L36" s="170" t="n">
        <f aca="false">IF(SUM(L2:L32) &gt; 0, -SUM(L2:L32), "-")</f>
        <v>-55.97</v>
      </c>
      <c r="M36" s="170" t="n">
        <f aca="false">IF(SUM(M2:M32) &gt; 0, -SUM(M2:M32), "-")</f>
        <v>-48.5</v>
      </c>
      <c r="N36" s="170" t="n">
        <f aca="false">IF(SUM(N2:N32) &gt; 0, -SUM(N2:N32), "-")</f>
        <v>-2650</v>
      </c>
      <c r="O36" s="170" t="n">
        <f aca="false">IF(SUM(O2:O32) &gt; 0, -SUM(O2:O32), "-")</f>
        <v>-100</v>
      </c>
      <c r="P36" s="170" t="str">
        <f aca="false">IF(SUM(P2:P32) &gt; 0, -SUM(P2:P32), "-")</f>
        <v>-</v>
      </c>
      <c r="Q36" s="170" t="n">
        <f aca="false">IF(SUM(Q2:Q32) &gt; 0, -SUM(Q2:Q32), "-")</f>
        <v>-130</v>
      </c>
      <c r="R36" s="170"/>
      <c r="S36" s="171" t="n">
        <f aca="false">IF(SUM(S2:S32) &lt; 0, SUM(S2:S32), "-")</f>
        <v>-4075.31078355331</v>
      </c>
      <c r="T36" s="171"/>
      <c r="U36" s="171" t="n">
        <f aca="false">IF(SUM(U2:U32) &gt; 0, SUM(U2:U32), "-")</f>
        <v>6650</v>
      </c>
      <c r="V36" s="171" t="n">
        <f aca="false">IF(ISNUMBER(U36),SUM(S36:U36),"-")</f>
        <v>2574.68921644669</v>
      </c>
      <c r="W36" s="171"/>
      <c r="Z36" s="170" t="str">
        <f aca="false">IF(SUM(Z2:Z32) &gt; 0, 0-SUM(Z2:Z32), "-")</f>
        <v>-</v>
      </c>
      <c r="AA36" s="170" t="str">
        <f aca="false">IF(SUM(AA2:AA32) &gt; 0, 0-SUM(AA2:AA32), "-")</f>
        <v>-</v>
      </c>
      <c r="AB36" s="170" t="str">
        <f aca="false">IF(SUM(AB2:AB32) &gt; 0, 0-SUM(AB2:AB32), "-")</f>
        <v>-</v>
      </c>
      <c r="AC36" s="172" t="str">
        <f aca="false">IF(SUM(AC2:AC32) &lt; 0, SUM(AC2:AC32), "-")</f>
        <v>-</v>
      </c>
      <c r="XFC36" s="0"/>
      <c r="XFD36" s="0"/>
    </row>
    <row r="37" customFormat="false" ht="12.8" hidden="false" customHeight="false" outlineLevel="0" collapsed="false">
      <c r="B37" s="173" t="s">
        <v>120</v>
      </c>
      <c r="C37" s="170" t="n">
        <f aca="false">IF(SUM(C2:C32) &gt; 0, -SUM(C2:C32)/30, "")</f>
        <v>-5.2641509295274</v>
      </c>
      <c r="D37" s="170" t="n">
        <f aca="false">IF(SUM(D2:D32) &gt; 0, -SUM(D2:D32)/30, "")</f>
        <v>-1.9542880478192</v>
      </c>
      <c r="E37" s="170" t="n">
        <f aca="false">IF(SUM(E2:E32) &gt; 0, -SUM(E2:E32)/30, "")</f>
        <v>-5.42746446520083</v>
      </c>
      <c r="F37" s="170" t="n">
        <f aca="false">IF(SUM(F2:F32) &gt; 0, -SUM(F2:F32)/30, "")</f>
        <v>-0.777</v>
      </c>
      <c r="G37" s="170" t="n">
        <f aca="false">IF(SUM(G2:G32) &gt; 0, -SUM(G2:G32)/30, "")</f>
        <v>-1.47009066188356</v>
      </c>
      <c r="H37" s="170" t="n">
        <f aca="false">IF(SUM(H2:H32) &gt; 0, -SUM(H2:H32)/30, "")</f>
        <v>-4.86274907471806</v>
      </c>
      <c r="I37" s="170" t="n">
        <f aca="false">IF(SUM(I2:I32) &gt; 0, -SUM(I2:I32)/30, "")</f>
        <v>-4.39400006951879</v>
      </c>
      <c r="J37" s="170" t="n">
        <f aca="false">IF(SUM(J2:J32) &gt; 0, -SUM(J2:J32)/30, "")</f>
        <v>-3.66361620310924</v>
      </c>
      <c r="K37" s="170" t="n">
        <f aca="false">IF(SUM(K2:K32) &gt; 0, -SUM(K2:K32)/30, "")</f>
        <v>-8.548</v>
      </c>
      <c r="L37" s="170" t="n">
        <f aca="false">IF(SUM(L2:L32) &gt; 0, -SUM(L2:L32)/30, "")</f>
        <v>-1.86566666666667</v>
      </c>
      <c r="M37" s="170" t="n">
        <f aca="false">IF(SUM(M2:M32) &gt; 0, -SUM(M2:M32)/30, "")</f>
        <v>-1.61666666666667</v>
      </c>
      <c r="N37" s="170" t="n">
        <f aca="false">IF(SUM(N2:N32) &gt; 0, -SUM(N2:N32)/30, "")</f>
        <v>-88.3333333333333</v>
      </c>
      <c r="O37" s="170" t="n">
        <f aca="false">IF(SUM(O2:O32) &gt; 0, -SUM(O2:O32)/30, "")</f>
        <v>-3.33333333333333</v>
      </c>
      <c r="P37" s="170" t="str">
        <f aca="false">IF(SUM(P2:P32) &gt; 0, -SUM(P2:P32)/30, "")</f>
        <v/>
      </c>
      <c r="Q37" s="170" t="n">
        <f aca="false">IF(SUM(Q2:Q32) &gt; 0, -SUM(Q2:Q32)/30, "")</f>
        <v>-4.33333333333333</v>
      </c>
      <c r="R37" s="170"/>
      <c r="S37" s="174" t="n">
        <f aca="false">IF(SUM(S2:S32) &lt; 0, SUM(S2:S32)/30, "")</f>
        <v>-135.84369278511</v>
      </c>
      <c r="T37" s="174"/>
      <c r="U37" s="174" t="n">
        <f aca="false">IF(SUM(U2:U32) &gt; 0, SUM(U2:U32)/30, "")</f>
        <v>221.666666666667</v>
      </c>
      <c r="V37" s="174" t="n">
        <f aca="false">IF(ISNUMBER(U37),SUM(S37:U37),"")</f>
        <v>85.8229738815566</v>
      </c>
      <c r="W37" s="174"/>
      <c r="Z37" s="170" t="str">
        <f aca="false">IF(SUM(Z2:Z32) &gt; 0, 0-SUM(Z2:Z32)/30, "")</f>
        <v/>
      </c>
      <c r="AA37" s="170" t="str">
        <f aca="false">IF(SUM(AA2:AA32) &gt; 0, 0-SUM(AA2:AA32)/30, "")</f>
        <v/>
      </c>
      <c r="AB37" s="170" t="str">
        <f aca="false">IF(SUM(AB2:AB32) &gt; 0, 0-SUM(AB2:AB32)/30, "")</f>
        <v/>
      </c>
      <c r="AC37" s="174" t="str">
        <f aca="false">IF(SUM(AC2:AC32) &lt; 0, SUM(AC2:AC32)/30, "")</f>
        <v/>
      </c>
      <c r="XFC37" s="0"/>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K2:Q32 C2:J18 C32:J32">
    <cfRule type="dataBar" priority="4">
      <dataBar showValue="1" minLength="0" maxLength="100">
        <cfvo type="min" val="0"/>
        <cfvo type="max" val="0"/>
        <color rgb="FFAFD095"/>
      </dataBar>
      <extLst>
        <ext xmlns:x14="http://schemas.microsoft.com/office/spreadsheetml/2009/9/main" uri="{B025F937-C7B1-47D3-B67F-A62EFF666E3E}">
          <x14:id>{261ADB1B-B17D-49BD-BCCE-15AF85EB342A}</x14:id>
        </ext>
      </extLst>
    </cfRule>
  </conditionalFormatting>
  <conditionalFormatting sqref="C19:J31">
    <cfRule type="dataBar" priority="5">
      <dataBar showValue="1" minLength="0" maxLength="100">
        <cfvo type="min" val="0"/>
        <cfvo type="max" val="0"/>
        <color rgb="FFAFD095"/>
      </dataBar>
      <extLst>
        <ext xmlns:x14="http://schemas.microsoft.com/office/spreadsheetml/2009/9/main" uri="{B025F937-C7B1-47D3-B67F-A62EFF666E3E}">
          <x14:id>{6FA21BE6-1820-4310-8A65-1D5E50D235D5}</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261ADB1B-B17D-49BD-BCCE-15AF85EB342A}">
            <x14:dataBar minLength="0" maxLength="100" axisPosition="automatic" gradient="true">
              <x14:cfvo type="autoMin"/>
              <x14:cfvo type="autoMax"/>
              <x14:negativeFillColor rgb="FFFF0000"/>
              <x14:axisColor rgb="FF000000"/>
            </x14:dataBar>
          </x14:cfRule>
          <xm:sqref>K2:Q32 C2:J18 C32:J32</xm:sqref>
        </x14:conditionalFormatting>
        <x14:conditionalFormatting xmlns:xm="http://schemas.microsoft.com/office/excel/2006/main">
          <x14:cfRule type="dataBar" id="{6FA21BE6-1820-4310-8A65-1D5E50D235D5}">
            <x14:dataBar minLength="0" maxLength="100" axisPosition="automatic" gradient="true">
              <x14:cfvo type="autoMin"/>
              <x14:cfvo type="autoMax"/>
              <x14:negativeFillColor rgb="FFFF0000"/>
              <x14:axisColor rgb="FF000000"/>
            </x14:dataBar>
          </x14:cfRule>
          <xm:sqref>C19:J31</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U2" activeCellId="0" sqref="U2"/>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26</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81</v>
      </c>
      <c r="AA1" s="118"/>
      <c r="AB1" s="118"/>
      <c r="AC1" s="119" t="s">
        <v>5</v>
      </c>
      <c r="AD1" s="119"/>
      <c r="AE1" s="119"/>
    </row>
    <row r="2" s="24" customFormat="true" ht="14.15" hidden="false" customHeight="true" outlineLevel="0" collapsed="false">
      <c r="B2" s="122" t="n">
        <v>1</v>
      </c>
      <c r="C2" s="123"/>
      <c r="D2" s="124"/>
      <c r="E2" s="125"/>
      <c r="F2" s="123"/>
      <c r="G2" s="125"/>
      <c r="H2" s="123"/>
      <c r="I2" s="124"/>
      <c r="J2" s="125"/>
      <c r="K2" s="124" t="str">
        <f aca="false">IF(SUMIF(Budget!B34:B$35, 1 , Budget!L34:L$35)=0, "", SUMIF(Budget!B34:B$35, 1 , Budget!L34:L$35))</f>
        <v/>
      </c>
      <c r="L2" s="124" t="str">
        <f aca="false">IF(SUMIF(Budget!B46:B$53, 1 , Budget!L46:L$53)=0, "", SUMIF(Budget!B46:B$53, 1 , Budget!L46:L$53))</f>
        <v/>
      </c>
      <c r="M2" s="124" t="str">
        <f aca="false">IF(Budget!B31= 1 ,(Budget!L31),"")</f>
        <v/>
      </c>
      <c r="N2" s="124" t="n">
        <f aca="false">IF(Budget!B30= 1 ,(Budget!L30),"")</f>
        <v>2650</v>
      </c>
      <c r="O2" s="124" t="str">
        <f aca="false">IF(SUMIF(Budget!B38:B$39, 1 , Budget!L38:L$39)=0, "", SUMIF(Budget!B38:B$39, 1 , Budget!L38:L$39))</f>
        <v/>
      </c>
      <c r="P2" s="124" t="str">
        <f aca="false">IF(SUMIF(Budget!B27:B$28, 1 , Budget!L27:L$28)=0, "", SUMIF(Budget!B27:B$28, 1 , Budget!L27:L$28))</f>
        <v/>
      </c>
      <c r="Q2" s="126"/>
      <c r="R2" s="127"/>
      <c r="S2" s="128" t="n">
        <f aca="false">IF(SUM(C2:Q2) &gt; 0, -SUM(C2:Q2), "-")</f>
        <v>-2650</v>
      </c>
      <c r="T2" s="129" t="n">
        <f aca="false">IF(S2&lt;0, S2/S$36, "")</f>
        <v>0.962072558423218</v>
      </c>
      <c r="U2" s="130"/>
      <c r="V2" s="131" t="n">
        <f aca="false">B2</f>
        <v>1</v>
      </c>
      <c r="W2" s="132" t="s">
        <v>82</v>
      </c>
      <c r="X2" s="132"/>
      <c r="Z2" s="123"/>
      <c r="AA2" s="124"/>
      <c r="AB2" s="125"/>
      <c r="AC2" s="126" t="str">
        <f aca="false">IF(SUM(Z2:AB2)=0,"-",-SUM(Z2:AB2))</f>
        <v>-</v>
      </c>
      <c r="AD2" s="133" t="s">
        <v>83</v>
      </c>
      <c r="AE2" s="134" t="s">
        <v>84</v>
      </c>
      <c r="AF2" s="134"/>
      <c r="AG2" s="103" t="s">
        <v>70</v>
      </c>
      <c r="XFC2" s="0"/>
      <c r="XFD2" s="0"/>
    </row>
    <row r="3" customFormat="false" ht="12.8" hidden="false" customHeight="true" outlineLevel="0" collapsed="false">
      <c r="B3" s="122" t="n">
        <v>2</v>
      </c>
      <c r="C3" s="135"/>
      <c r="D3" s="136"/>
      <c r="E3" s="137"/>
      <c r="F3" s="135"/>
      <c r="G3" s="137"/>
      <c r="H3" s="123"/>
      <c r="I3" s="124"/>
      <c r="J3" s="125"/>
      <c r="K3" s="124" t="str">
        <f aca="false">IF(SUMIF(Budget!B34:B$35, 2 , Budget!L34:L$35)=0, "", SUMIF(Budget!B34:B$35, 2 , Budget!L34:L$35))</f>
        <v/>
      </c>
      <c r="L3" s="124" t="n">
        <f aca="false">IF(SUMIF(Budget!B46:B$53, 2 , Budget!L46:L$53)=0, "", SUMIF(Budget!B46:B$53, 2 , Budget!L46:L$53))</f>
        <v>10.99</v>
      </c>
      <c r="M3" s="124" t="str">
        <f aca="false">IF(Budget!B31= 2 ,(Budget!L31),"")</f>
        <v/>
      </c>
      <c r="N3" s="124" t="str">
        <f aca="false">IF(Budget!B30= 2 ,(Budget!L30),"")</f>
        <v/>
      </c>
      <c r="O3" s="124" t="str">
        <f aca="false">IF(SUMIF(Budget!B38:B$39, 2 , Budget!L38:L$39)=0, "", SUMIF(Budget!B38:B$39, 2 , Budget!L38:L$39))</f>
        <v/>
      </c>
      <c r="P3" s="124" t="str">
        <f aca="false">IF(SUMIF(Budget!B27:B$28, 2 , Budget!L27:L$28)=0, "", SUMIF(Budget!B27:B$28, 2 , Budget!L27:L$28))</f>
        <v/>
      </c>
      <c r="Q3" s="126"/>
      <c r="R3" s="127"/>
      <c r="S3" s="128" t="n">
        <f aca="false">IF(SUM(C3:Q3) &gt; 0, -SUM(C3:Q3), "-")</f>
        <v>-10.99</v>
      </c>
      <c r="T3" s="138" t="n">
        <f aca="false">IF(S3&lt;0, S3/S$36, "")</f>
        <v>0.00398987827059289</v>
      </c>
      <c r="U3" s="139"/>
      <c r="V3" s="131" t="n">
        <f aca="false">B3</f>
        <v>2</v>
      </c>
      <c r="W3" s="140" t="s">
        <v>85</v>
      </c>
      <c r="X3" s="140"/>
      <c r="Z3" s="135"/>
      <c r="AA3" s="136"/>
      <c r="AB3" s="137"/>
      <c r="AC3" s="141" t="str">
        <f aca="false">IF(SUM(Z3:AB3)=0,"-",-SUM(Z3:AB3))</f>
        <v>-</v>
      </c>
      <c r="AD3" s="142" t="s">
        <v>86</v>
      </c>
      <c r="AE3" s="143"/>
      <c r="XFC3" s="0"/>
      <c r="XFD3" s="0"/>
    </row>
    <row r="4" customFormat="false" ht="12.8" hidden="false" customHeight="false" outlineLevel="0" collapsed="false">
      <c r="B4" s="122" t="n">
        <v>3</v>
      </c>
      <c r="C4" s="135"/>
      <c r="D4" s="136"/>
      <c r="E4" s="137"/>
      <c r="F4" s="135"/>
      <c r="G4" s="137"/>
      <c r="H4" s="123"/>
      <c r="I4" s="124"/>
      <c r="J4" s="125"/>
      <c r="K4" s="124" t="str">
        <f aca="false">IF(SUMIF(Budget!B34:B$35, 3 , Budget!L34:L$35)=0, "", SUMIF(Budget!B34:B$35, 3 , Budget!L34:L$35))</f>
        <v/>
      </c>
      <c r="L4" s="124" t="str">
        <f aca="false">IF(SUMIF(Budget!B46:B$53, 3 , Budget!L46:L$53)=0, "", SUMIF(Budget!B46:B$53, 3 , Budget!L46:L$53))</f>
        <v/>
      </c>
      <c r="M4" s="124" t="str">
        <f aca="false">IF(Budget!B31= 3 ,(Budget!L31),"")</f>
        <v/>
      </c>
      <c r="N4" s="124" t="str">
        <f aca="false">IF(Budget!B30= 3 ,(Budget!L30),"")</f>
        <v/>
      </c>
      <c r="O4" s="124" t="str">
        <f aca="false">IF(SUMIF(Budget!B38:B$39, 3 , Budget!L38:L$39)=0, "", SUMIF(Budget!B38:B$39, 3 , Budget!L38:L$39))</f>
        <v/>
      </c>
      <c r="P4" s="124" t="str">
        <f aca="false">IF(SUMIF(Budget!B27:B$28, 3 , Budget!L27:L$28)=0, "", SUMIF(Budget!B27:B$28, 3 , Budget!L27:L$28))</f>
        <v/>
      </c>
      <c r="Q4" s="126"/>
      <c r="R4" s="127"/>
      <c r="S4" s="128" t="str">
        <f aca="false">IF(SUM(C4:Q4) &gt; 0, -SUM(C4:Q4), "-")</f>
        <v>-</v>
      </c>
      <c r="T4" s="138" t="str">
        <f aca="false">IF(S4&lt;0, S4/S$36, "")</f>
        <v/>
      </c>
      <c r="U4" s="139"/>
      <c r="V4" s="131" t="n">
        <f aca="false">B4</f>
        <v>3</v>
      </c>
      <c r="W4" s="140"/>
      <c r="X4" s="140"/>
      <c r="Z4" s="135"/>
      <c r="AA4" s="136"/>
      <c r="AB4" s="137"/>
      <c r="AC4" s="141" t="str">
        <f aca="false">IF(SUM(Z4:AB4)=0,"-",-SUM(Z4:AB4))</f>
        <v>-</v>
      </c>
      <c r="AD4" s="142" t="s">
        <v>87</v>
      </c>
      <c r="AE4" s="144" t="str">
        <f aca="false">IF((AG2="YES"),"Spent", "")</f>
        <v/>
      </c>
      <c r="AF4" s="59" t="str">
        <f aca="false">IF(AG2="YES", IF(SUM(AC2:AC32) &lt; 0, IF(COUNT(AC2:AC32)=0, "Error: No Data", SUM(AC2:AC32) / COUNT(AC2:AC32)), ""), "")</f>
        <v/>
      </c>
      <c r="AG4" s="1" t="str">
        <f aca="false">IF((AG2="YES"),"per day.", "")</f>
        <v/>
      </c>
      <c r="XFC4" s="0"/>
      <c r="XFD4" s="0"/>
    </row>
    <row r="5" customFormat="false" ht="12.8" hidden="false" customHeight="false" outlineLevel="0" collapsed="false">
      <c r="B5" s="122" t="n">
        <v>4</v>
      </c>
      <c r="C5" s="135"/>
      <c r="D5" s="136"/>
      <c r="E5" s="137"/>
      <c r="F5" s="135"/>
      <c r="G5" s="137"/>
      <c r="H5" s="123"/>
      <c r="I5" s="124"/>
      <c r="J5" s="125"/>
      <c r="K5" s="124" t="str">
        <f aca="false">IF(SUMIF(Budget!B34:B$35, 4 , Budget!L34:L$35)=0, "", SUMIF(Budget!B34:B$35, 4 , Budget!L34:L$35))</f>
        <v/>
      </c>
      <c r="L5" s="124" t="str">
        <f aca="false">IF(SUMIF(Budget!B46:B$53, 4 , Budget!L46:L$53)=0, "", SUMIF(Budget!B46:B$53, 4 , Budget!L46:L$53))</f>
        <v/>
      </c>
      <c r="M5" s="124" t="str">
        <f aca="false">IF(Budget!B31= 4 ,(Budget!L31),"")</f>
        <v/>
      </c>
      <c r="N5" s="124" t="str">
        <f aca="false">IF(Budget!B30= 4 ,(Budget!L30),"")</f>
        <v/>
      </c>
      <c r="O5" s="124" t="str">
        <f aca="false">IF(SUMIF(Budget!B38:B$39, 4 , Budget!L38:L$39)=0, "", SUMIF(Budget!B38:B$39, 4 , Budget!L38:L$39))</f>
        <v/>
      </c>
      <c r="P5" s="124" t="str">
        <f aca="false">IF(SUMIF(Budget!B27:B$28, 4 , Budget!L27:L$28)=0, "", SUMIF(Budget!B27:B$28, 4 , Budget!L27:L$28))</f>
        <v/>
      </c>
      <c r="Q5" s="126"/>
      <c r="R5" s="127"/>
      <c r="S5" s="128" t="str">
        <f aca="false">IF(SUM(C5:Q5) &gt; 0, -SUM(C5:Q5), "-")</f>
        <v>-</v>
      </c>
      <c r="T5" s="138" t="str">
        <f aca="false">IF(S5&lt;0, S5/S$36, "")</f>
        <v/>
      </c>
      <c r="U5" s="139"/>
      <c r="V5" s="131" t="n">
        <f aca="false">B5</f>
        <v>4</v>
      </c>
      <c r="W5" s="140"/>
      <c r="X5" s="140"/>
      <c r="Z5" s="135"/>
      <c r="AA5" s="136"/>
      <c r="AB5" s="137"/>
      <c r="AC5" s="141" t="str">
        <f aca="false">IF(SUM(Z5:AB5)=0,"-",-SUM(Z5:AB5))</f>
        <v>-</v>
      </c>
      <c r="AD5" s="142" t="s">
        <v>88</v>
      </c>
      <c r="XFC5" s="0"/>
      <c r="XFD5" s="0"/>
    </row>
    <row r="6" customFormat="false" ht="12.8" hidden="false" customHeight="false" outlineLevel="0" collapsed="false">
      <c r="B6" s="122" t="n">
        <v>5</v>
      </c>
      <c r="C6" s="135"/>
      <c r="D6" s="136"/>
      <c r="E6" s="137"/>
      <c r="F6" s="135"/>
      <c r="G6" s="137"/>
      <c r="H6" s="123"/>
      <c r="I6" s="124"/>
      <c r="J6" s="125"/>
      <c r="K6" s="124" t="str">
        <f aca="false">IF(SUMIF(Budget!B34:B$35, 5 , Budget!L34:L$35)=0, "", SUMIF(Budget!B34:B$35, 5 , Budget!L34:L$35))</f>
        <v/>
      </c>
      <c r="L6" s="124" t="str">
        <f aca="false">IF(SUMIF(Budget!B46:B$53, 5 , Budget!L46:L$53)=0, "", SUMIF(Budget!B46:B$53, 5 , Budget!L46:L$53))</f>
        <v/>
      </c>
      <c r="M6" s="124" t="str">
        <f aca="false">IF(Budget!B31= 5 ,(Budget!L31),"")</f>
        <v/>
      </c>
      <c r="N6" s="124" t="str">
        <f aca="false">IF(Budget!B30= 5 ,(Budget!L30),"")</f>
        <v/>
      </c>
      <c r="O6" s="124" t="str">
        <f aca="false">IF(SUMIF(Budget!B38:B$39, 5 , Budget!L38:L$39)=0, "", SUMIF(Budget!B38:B$39, 5 , Budget!L38:L$39))</f>
        <v/>
      </c>
      <c r="P6" s="124" t="str">
        <f aca="false">IF(SUMIF(Budget!B27:B$28, 5 , Budget!L27:L$28)=0, "", SUMIF(Budget!B27:B$28, 5 , Budget!L27:L$28))</f>
        <v/>
      </c>
      <c r="Q6" s="126"/>
      <c r="R6" s="127"/>
      <c r="S6" s="128" t="str">
        <f aca="false">IF(SUM(C6:Q6) &gt; 0, -SUM(C6:Q6), "-")</f>
        <v>-</v>
      </c>
      <c r="T6" s="138" t="str">
        <f aca="false">IF(S6&lt;0, S6/S$36, "")</f>
        <v/>
      </c>
      <c r="U6" s="139"/>
      <c r="V6" s="131" t="n">
        <f aca="false">B6</f>
        <v>5</v>
      </c>
      <c r="W6" s="140"/>
      <c r="X6" s="140"/>
      <c r="Z6" s="135"/>
      <c r="AA6" s="136"/>
      <c r="AB6" s="137"/>
      <c r="AC6" s="141" t="str">
        <f aca="false">IF(SUM(Z6:AB6)=0,"-",-SUM(Z6:AB6))</f>
        <v>-</v>
      </c>
      <c r="AD6" s="142" t="s">
        <v>89</v>
      </c>
      <c r="AE6" s="145" t="s">
        <v>72</v>
      </c>
      <c r="XFC6" s="0"/>
      <c r="XFD6" s="0"/>
    </row>
    <row r="7" customFormat="false" ht="12.8" hidden="false" customHeight="true" outlineLevel="0" collapsed="false">
      <c r="B7" s="122" t="n">
        <v>6</v>
      </c>
      <c r="C7" s="135"/>
      <c r="D7" s="136"/>
      <c r="E7" s="137"/>
      <c r="F7" s="135"/>
      <c r="G7" s="137"/>
      <c r="H7" s="123"/>
      <c r="I7" s="124"/>
      <c r="J7" s="125"/>
      <c r="K7" s="124" t="str">
        <f aca="false">IF(SUMIF(Budget!B34:B$35, 6 , Budget!L34:L$35)=0, "", SUMIF(Budget!B34:B$35, 6 , Budget!L34:L$35))</f>
        <v/>
      </c>
      <c r="L7" s="124" t="str">
        <f aca="false">IF(SUMIF(Budget!B46:B$53, 6 , Budget!L46:L$53)=0, "", SUMIF(Budget!B46:B$53, 6 , Budget!L46:L$53))</f>
        <v/>
      </c>
      <c r="M7" s="124" t="str">
        <f aca="false">IF(Budget!B31= 6 ,(Budget!L31),"")</f>
        <v/>
      </c>
      <c r="N7" s="124" t="str">
        <f aca="false">IF(Budget!B30= 6 ,(Budget!L30),"")</f>
        <v/>
      </c>
      <c r="O7" s="124" t="str">
        <f aca="false">IF(SUMIF(Budget!B38:B$39, 6 , Budget!L38:L$39)=0, "", SUMIF(Budget!B38:B$39, 6 , Budget!L38:L$39))</f>
        <v/>
      </c>
      <c r="P7" s="124" t="str">
        <f aca="false">IF(SUMIF(Budget!B27:B$28, 6 , Budget!L27:L$28)=0, "", SUMIF(Budget!B27:B$28, 6 , Budget!L27:L$28))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90</v>
      </c>
      <c r="AE7" s="146" t="s">
        <v>91</v>
      </c>
      <c r="AF7" s="146"/>
      <c r="AG7" s="146"/>
      <c r="XFC7" s="0"/>
      <c r="XFD7" s="0"/>
    </row>
    <row r="8" customFormat="false" ht="12.8" hidden="false" customHeight="false" outlineLevel="0" collapsed="false">
      <c r="B8" s="122" t="n">
        <v>7</v>
      </c>
      <c r="C8" s="135"/>
      <c r="D8" s="136"/>
      <c r="E8" s="137"/>
      <c r="F8" s="135"/>
      <c r="G8" s="137"/>
      <c r="H8" s="123"/>
      <c r="I8" s="124"/>
      <c r="J8" s="125"/>
      <c r="K8" s="124" t="str">
        <f aca="false">IF(SUMIF(Budget!B34:B$35, 7 , Budget!L34:L$35)=0, "", SUMIF(Budget!B34:B$35, 7 , Budget!L34:L$35))</f>
        <v/>
      </c>
      <c r="L8" s="124" t="str">
        <f aca="false">IF(SUMIF(Budget!B46:B$53, 7 , Budget!L46:L$53)=0, "", SUMIF(Budget!B46:B$53, 7 , Budget!L46:L$53))</f>
        <v/>
      </c>
      <c r="M8" s="124" t="str">
        <f aca="false">IF(Budget!B31= 7 ,(Budget!L31),"")</f>
        <v/>
      </c>
      <c r="N8" s="124" t="str">
        <f aca="false">IF(Budget!B30= 7 ,(Budget!L30),"")</f>
        <v/>
      </c>
      <c r="O8" s="124" t="str">
        <f aca="false">IF(SUMIF(Budget!B38:B$39, 7 , Budget!L38:L$39)=0, "", SUMIF(Budget!B38:B$39, 7 , Budget!L38:L$39))</f>
        <v/>
      </c>
      <c r="P8" s="124" t="str">
        <f aca="false">IF(SUMIF(Budget!B27:B$28, 7 , Budget!L27:L$28)=0, "", SUMIF(Budget!B27:B$28, 7 , Budget!L27:L$28))</f>
        <v/>
      </c>
      <c r="Q8" s="126"/>
      <c r="R8" s="127"/>
      <c r="S8" s="128" t="str">
        <f aca="false">IF(SUM(C8:Q8) &gt; 0, -SUM(C8:Q8), "-")</f>
        <v>-</v>
      </c>
      <c r="T8" s="138" t="str">
        <f aca="false">IF(S8&lt;0, S8/S$36, "")</f>
        <v/>
      </c>
      <c r="U8" s="139"/>
      <c r="V8" s="131" t="n">
        <f aca="false">B8</f>
        <v>7</v>
      </c>
      <c r="W8" s="140"/>
      <c r="X8" s="140"/>
      <c r="Z8" s="135"/>
      <c r="AA8" s="136"/>
      <c r="AB8" s="137"/>
      <c r="AC8" s="141" t="str">
        <f aca="false">IF(SUM(Z8:AB8)=0,"-",-SUM(Z8:AB8))</f>
        <v>-</v>
      </c>
      <c r="AD8" s="142" t="s">
        <v>92</v>
      </c>
      <c r="AE8" s="146"/>
      <c r="AF8" s="146"/>
      <c r="AG8" s="146"/>
      <c r="XFC8" s="0"/>
      <c r="XFD8" s="0"/>
    </row>
    <row r="9" customFormat="false" ht="12.8" hidden="false" customHeight="false" outlineLevel="0" collapsed="false">
      <c r="B9" s="122" t="n">
        <v>8</v>
      </c>
      <c r="C9" s="135"/>
      <c r="D9" s="136"/>
      <c r="E9" s="137"/>
      <c r="F9" s="135"/>
      <c r="G9" s="137"/>
      <c r="H9" s="123"/>
      <c r="I9" s="124"/>
      <c r="J9" s="125"/>
      <c r="K9" s="124" t="str">
        <f aca="false">IF(SUMIF(Budget!B34:B$35, 8 , Budget!L34:L$35)=0, "", SUMIF(Budget!B34:B$35, 8 , Budget!L34:L$35))</f>
        <v/>
      </c>
      <c r="L9" s="124" t="str">
        <f aca="false">IF(SUMIF(Budget!B46:B$53, 8 , Budget!L46:L$53)=0, "", SUMIF(Budget!B46:B$53, 8 , Budget!L46:L$53))</f>
        <v/>
      </c>
      <c r="M9" s="124" t="str">
        <f aca="false">IF(Budget!B31= 8 ,(Budget!L31),"")</f>
        <v/>
      </c>
      <c r="N9" s="124" t="str">
        <f aca="false">IF(Budget!B30= 8 ,(Budget!L30),"")</f>
        <v/>
      </c>
      <c r="O9" s="124" t="str">
        <f aca="false">IF(SUMIF(Budget!B38:B$39, 8 , Budget!L38:L$39)=0, "", SUMIF(Budget!B38:B$39, 8 , Budget!L38:L$39))</f>
        <v/>
      </c>
      <c r="P9" s="124" t="str">
        <f aca="false">IF(SUMIF(Budget!B27:B$28, 8 , Budget!L27:L$28)=0, "", SUMIF(Budget!B27:B$28, 8 , Budget!L27:L$28))</f>
        <v/>
      </c>
      <c r="Q9" s="126"/>
      <c r="R9" s="127"/>
      <c r="S9" s="128" t="str">
        <f aca="false">IF(SUM(C9:Q9) &gt; 0, -SUM(C9:Q9), "-")</f>
        <v>-</v>
      </c>
      <c r="T9" s="138" t="str">
        <f aca="false">IF(S9&lt;0, S9/S$36, "")</f>
        <v/>
      </c>
      <c r="U9" s="139"/>
      <c r="V9" s="131" t="n">
        <f aca="false">B9</f>
        <v>8</v>
      </c>
      <c r="W9" s="140"/>
      <c r="X9" s="140"/>
      <c r="Z9" s="135"/>
      <c r="AA9" s="136"/>
      <c r="AB9" s="137"/>
      <c r="AC9" s="141" t="str">
        <f aca="false">IF(SUM(Z9:AB9)=0,"-",-SUM(Z9:AB9))</f>
        <v>-</v>
      </c>
      <c r="AD9" s="142" t="s">
        <v>93</v>
      </c>
      <c r="AE9" s="146"/>
      <c r="AF9" s="146"/>
      <c r="AG9" s="146"/>
      <c r="XFC9" s="0"/>
      <c r="XFD9" s="0"/>
    </row>
    <row r="10" customFormat="false" ht="12.8" hidden="false" customHeight="false" outlineLevel="0" collapsed="false">
      <c r="B10" s="122" t="n">
        <v>9</v>
      </c>
      <c r="C10" s="135"/>
      <c r="D10" s="136"/>
      <c r="E10" s="137"/>
      <c r="F10" s="135"/>
      <c r="G10" s="137"/>
      <c r="H10" s="123"/>
      <c r="I10" s="124"/>
      <c r="J10" s="125"/>
      <c r="K10" s="124" t="str">
        <f aca="false">IF(SUMIF(Budget!B34:B$35, 9 , Budget!L34:L$35)=0, "", SUMIF(Budget!B34:B$35, 9 , Budget!L34:L$35))</f>
        <v/>
      </c>
      <c r="L10" s="124" t="n">
        <f aca="false">IF(SUMIF(Budget!B46:B$53, 9 , Budget!L46:L$53)=0, "", SUMIF(Budget!B46:B$53, 9 , Budget!L46:L$53))</f>
        <v>19.99</v>
      </c>
      <c r="M10" s="124" t="str">
        <f aca="false">IF(Budget!B31= 9 ,(Budget!L31),"")</f>
        <v/>
      </c>
      <c r="N10" s="124" t="str">
        <f aca="false">IF(Budget!B30= 9 ,(Budget!L30),"")</f>
        <v/>
      </c>
      <c r="O10" s="124" t="str">
        <f aca="false">IF(SUMIF(Budget!B38:B$39, 9 , Budget!L38:L$39)=0, "", SUMIF(Budget!B38:B$39, 9 , Budget!L38:L$39))</f>
        <v/>
      </c>
      <c r="P10" s="124" t="str">
        <f aca="false">IF(SUMIF(Budget!B27:B$28, 9 , Budget!L27:L$28)=0, "", SUMIF(Budget!B27:B$28, 9 , Budget!L27:L$28))</f>
        <v/>
      </c>
      <c r="Q10" s="126"/>
      <c r="R10" s="127"/>
      <c r="S10" s="128" t="n">
        <f aca="false">IF(SUM(C10:Q10) &gt; 0, -SUM(C10:Q10), "-")</f>
        <v>-19.99</v>
      </c>
      <c r="T10" s="138" t="n">
        <f aca="false">IF(S10&lt;0, S10/S$36, "")</f>
        <v>0.00725729450674722</v>
      </c>
      <c r="U10" s="139"/>
      <c r="V10" s="131" t="n">
        <f aca="false">B10</f>
        <v>9</v>
      </c>
      <c r="W10" s="140"/>
      <c r="X10" s="140"/>
      <c r="Z10" s="135"/>
      <c r="AA10" s="136"/>
      <c r="AB10" s="137"/>
      <c r="AC10" s="141" t="str">
        <f aca="false">IF(SUM(Z10:AB10)=0,"-",-SUM(Z10:AB10))</f>
        <v>-</v>
      </c>
      <c r="AD10" s="142" t="s">
        <v>94</v>
      </c>
      <c r="AE10" s="146"/>
      <c r="AF10" s="146"/>
      <c r="AG10" s="146"/>
      <c r="XFC10" s="0"/>
      <c r="XFD10" s="0"/>
    </row>
    <row r="11" customFormat="false" ht="12.8" hidden="false" customHeight="false" outlineLevel="0" collapsed="false">
      <c r="B11" s="122" t="n">
        <v>10</v>
      </c>
      <c r="C11" s="135"/>
      <c r="D11" s="136"/>
      <c r="E11" s="137"/>
      <c r="F11" s="135"/>
      <c r="G11" s="137"/>
      <c r="H11" s="123"/>
      <c r="I11" s="124"/>
      <c r="J11" s="125"/>
      <c r="K11" s="124" t="str">
        <f aca="false">IF(SUMIF(Budget!B34:B$35, 10 , Budget!L34:L$35)=0, "", SUMIF(Budget!B34:B$35, 10 , Budget!L34:L$35))</f>
        <v/>
      </c>
      <c r="L11" s="124" t="str">
        <f aca="false">IF(SUMIF(Budget!B46:B$53, 10 , Budget!L46:L$53)=0, "", SUMIF(Budget!B46:B$53, 10 , Budget!L46:L$53))</f>
        <v/>
      </c>
      <c r="M11" s="124" t="n">
        <f aca="false">IF(Budget!B31= 10 ,(Budget!L31),"")</f>
        <v>48.5</v>
      </c>
      <c r="N11" s="124" t="str">
        <f aca="false">IF(Budget!B30= 10 ,(Budget!L30),"")</f>
        <v/>
      </c>
      <c r="O11" s="124" t="str">
        <f aca="false">IF(SUMIF(Budget!B38:B$39, 10 , Budget!L38:L$39)=0, "", SUMIF(Budget!B38:B$39, 10 , Budget!L38:L$39))</f>
        <v/>
      </c>
      <c r="P11" s="124" t="str">
        <f aca="false">IF(SUMIF(Budget!B27:B$28, 10 , Budget!L27:L$28)=0, "", SUMIF(Budget!B27:B$28, 10 , Budget!L27:L$28))</f>
        <v/>
      </c>
      <c r="Q11" s="126"/>
      <c r="R11" s="127"/>
      <c r="S11" s="128" t="n">
        <f aca="false">IF(SUM(C11:Q11) &gt; 0, -SUM(C11:Q11), "-")</f>
        <v>-48.5</v>
      </c>
      <c r="T11" s="138" t="n">
        <f aca="false">IF(S11&lt;0, S11/S$36, "")</f>
        <v>0.0176077430503872</v>
      </c>
      <c r="U11" s="139"/>
      <c r="V11" s="131" t="n">
        <f aca="false">B11</f>
        <v>10</v>
      </c>
      <c r="W11" s="140"/>
      <c r="X11" s="140"/>
      <c r="Z11" s="135"/>
      <c r="AA11" s="136"/>
      <c r="AB11" s="137"/>
      <c r="AC11" s="141" t="str">
        <f aca="false">IF(SUM(Z11:AB11)=0,"-",-SUM(Z11:AB11))</f>
        <v>-</v>
      </c>
      <c r="AD11" s="142" t="s">
        <v>95</v>
      </c>
      <c r="AE11" s="146"/>
      <c r="AF11" s="146"/>
      <c r="AG11" s="146"/>
      <c r="XFC11" s="0"/>
      <c r="XFD11" s="0"/>
    </row>
    <row r="12" customFormat="false" ht="12.8" hidden="false" customHeight="false" outlineLevel="0" collapsed="false">
      <c r="B12" s="122" t="n">
        <v>11</v>
      </c>
      <c r="C12" s="135"/>
      <c r="D12" s="136"/>
      <c r="E12" s="137"/>
      <c r="F12" s="135"/>
      <c r="G12" s="137"/>
      <c r="H12" s="123"/>
      <c r="I12" s="124"/>
      <c r="J12" s="125"/>
      <c r="K12" s="124" t="str">
        <f aca="false">IF(SUMIF(Budget!B34:B$35, 11 , Budget!L34:L$35)=0, "", SUMIF(Budget!B34:B$35, 11 , Budget!L34:L$35))</f>
        <v/>
      </c>
      <c r="L12" s="124" t="str">
        <f aca="false">IF(SUMIF(Budget!B46:B$53, 11 , Budget!L46:L$53)=0, "", SUMIF(Budget!B46:B$53, 11 , Budget!L46:L$53))</f>
        <v/>
      </c>
      <c r="M12" s="124" t="str">
        <f aca="false">IF(Budget!B31= 11 ,(Budget!L31),"")</f>
        <v/>
      </c>
      <c r="N12" s="124" t="str">
        <f aca="false">IF(Budget!B30= 11 ,(Budget!L30),"")</f>
        <v/>
      </c>
      <c r="O12" s="124" t="str">
        <f aca="false">IF(SUMIF(Budget!B38:B$39, 11 , Budget!L38:L$39)=0, "", SUMIF(Budget!B38:B$39, 11 , Budget!L38:L$39))</f>
        <v/>
      </c>
      <c r="P12" s="124" t="str">
        <f aca="false">IF(SUMIF(Budget!B27:B$28, 11 , Budget!L27:L$28)=0, "", SUMIF(Budget!B27:B$28, 11 , Budget!L27:L$28))</f>
        <v/>
      </c>
      <c r="Q12" s="126"/>
      <c r="R12" s="127"/>
      <c r="S12" s="128" t="str">
        <f aca="false">IF(SUM(C12:Q12) &gt; 0, -SUM(C12:Q12), "-")</f>
        <v>-</v>
      </c>
      <c r="T12" s="138" t="str">
        <f aca="false">IF(S12&lt;0, S12/S$36, "")</f>
        <v/>
      </c>
      <c r="U12" s="139"/>
      <c r="V12" s="131" t="n">
        <f aca="false">B12</f>
        <v>11</v>
      </c>
      <c r="W12" s="140"/>
      <c r="X12" s="140"/>
      <c r="Z12" s="135"/>
      <c r="AA12" s="136"/>
      <c r="AB12" s="137"/>
      <c r="AC12" s="141" t="str">
        <f aca="false">IF(SUM(Z12:AB12)=0,"-",-SUM(Z12:AB12))</f>
        <v>-</v>
      </c>
      <c r="AD12" s="142" t="s">
        <v>96</v>
      </c>
      <c r="AE12" s="146"/>
      <c r="AF12" s="146"/>
      <c r="AG12" s="146"/>
      <c r="XFC12" s="0"/>
      <c r="XFD12" s="0"/>
    </row>
    <row r="13" customFormat="false" ht="12.8" hidden="false" customHeight="false" outlineLevel="0" collapsed="false">
      <c r="B13" s="122" t="n">
        <v>12</v>
      </c>
      <c r="C13" s="135"/>
      <c r="D13" s="136"/>
      <c r="E13" s="137"/>
      <c r="F13" s="135"/>
      <c r="G13" s="137"/>
      <c r="H13" s="123"/>
      <c r="I13" s="124"/>
      <c r="J13" s="125"/>
      <c r="K13" s="124" t="str">
        <f aca="false">IF(SUMIF(Budget!B34:B$35, 12 , Budget!L34:L$35)=0, "", SUMIF(Budget!B34:B$35, 12 , Budget!L34:L$35))</f>
        <v/>
      </c>
      <c r="L13" s="124" t="str">
        <f aca="false">IF(SUMIF(Budget!B46:B$53, 12 , Budget!L46:L$53)=0, "", SUMIF(Budget!B46:B$53, 12 , Budget!L46:L$53))</f>
        <v/>
      </c>
      <c r="M13" s="124" t="str">
        <f aca="false">IF(Budget!B31= 12 ,(Budget!L31),"")</f>
        <v/>
      </c>
      <c r="N13" s="124" t="str">
        <f aca="false">IF(Budget!B30= 12 ,(Budget!L30),"")</f>
        <v/>
      </c>
      <c r="O13" s="124" t="str">
        <f aca="false">IF(SUMIF(Budget!B38:B$39, 12 , Budget!L38:L$39)=0, "", SUMIF(Budget!B38:B$39, 12 , Budget!L38:L$39))</f>
        <v/>
      </c>
      <c r="P13" s="124" t="str">
        <f aca="false">IF(SUMIF(Budget!B27:B$28, 12 , Budget!L27:L$28)=0, "", SUMIF(Budget!B27:B$28, 12 , Budget!L27:L$28))</f>
        <v/>
      </c>
      <c r="Q13" s="126"/>
      <c r="R13" s="127"/>
      <c r="S13" s="128" t="str">
        <f aca="false">IF(SUM(C13:Q13) &gt; 0, -SUM(C13:Q13), "-")</f>
        <v>-</v>
      </c>
      <c r="T13" s="138" t="str">
        <f aca="false">IF(S13&lt;0, S13/S$36, "")</f>
        <v/>
      </c>
      <c r="U13" s="139"/>
      <c r="V13" s="131" t="n">
        <f aca="false">B13</f>
        <v>12</v>
      </c>
      <c r="W13" s="140"/>
      <c r="X13" s="140"/>
      <c r="Z13" s="135"/>
      <c r="AA13" s="136"/>
      <c r="AB13" s="137"/>
      <c r="AC13" s="141" t="str">
        <f aca="false">IF(SUM(Z13:AB13)=0,"-",-SUM(Z13:AB13))</f>
        <v>-</v>
      </c>
      <c r="AD13" s="142" t="s">
        <v>97</v>
      </c>
      <c r="AE13" s="146"/>
      <c r="AF13" s="146"/>
      <c r="AG13" s="146"/>
      <c r="XFC13" s="0"/>
      <c r="XFD13" s="0"/>
    </row>
    <row r="14" customFormat="false" ht="12.8" hidden="false" customHeight="false" outlineLevel="0" collapsed="false">
      <c r="B14" s="122" t="n">
        <v>13</v>
      </c>
      <c r="C14" s="135"/>
      <c r="D14" s="136"/>
      <c r="E14" s="137"/>
      <c r="F14" s="135"/>
      <c r="G14" s="137"/>
      <c r="H14" s="123"/>
      <c r="I14" s="124"/>
      <c r="J14" s="125"/>
      <c r="K14" s="124" t="str">
        <f aca="false">IF(SUMIF(Budget!B34:B$35, 13 , Budget!L34:L$35)=0, "", SUMIF(Budget!B34:B$35, 13 , Budget!L34:L$35))</f>
        <v/>
      </c>
      <c r="L14" s="124" t="str">
        <f aca="false">IF(SUMIF(Budget!B46:B$53, 13 , Budget!L46:L$53)=0, "", SUMIF(Budget!B46:B$53, 13 , Budget!L46:L$53))</f>
        <v/>
      </c>
      <c r="M14" s="124" t="str">
        <f aca="false">IF(Budget!B31= 13 ,(Budget!L31),"")</f>
        <v/>
      </c>
      <c r="N14" s="124" t="str">
        <f aca="false">IF(Budget!B30= 13 ,(Budget!L30),"")</f>
        <v/>
      </c>
      <c r="O14" s="124" t="str">
        <f aca="false">IF(SUMIF(Budget!B38:B$39, 13 , Budget!L38:L$39)=0, "", SUMIF(Budget!B38:B$39, 13 , Budget!L38:L$39))</f>
        <v/>
      </c>
      <c r="P14" s="124" t="str">
        <f aca="false">IF(SUMIF(Budget!B27:B$28, 13 , Budget!L27:L$28)=0, "", SUMIF(Budget!B27:B$28, 13 , Budget!L27:L$28))</f>
        <v/>
      </c>
      <c r="Q14" s="126"/>
      <c r="R14" s="127"/>
      <c r="S14" s="128" t="str">
        <f aca="false">IF(SUM(C14:Q14) &gt; 0, -SUM(C14:Q14), "-")</f>
        <v>-</v>
      </c>
      <c r="T14" s="138" t="str">
        <f aca="false">IF(S14&lt;0, S14/S$36, "")</f>
        <v/>
      </c>
      <c r="U14" s="139"/>
      <c r="V14" s="131" t="n">
        <f aca="false">B14</f>
        <v>13</v>
      </c>
      <c r="W14" s="140"/>
      <c r="X14" s="140"/>
      <c r="Z14" s="135"/>
      <c r="AA14" s="136"/>
      <c r="AB14" s="137"/>
      <c r="AC14" s="141" t="str">
        <f aca="false">IF(SUM(Z14:AB14)=0,"-",-SUM(Z14:AB14))</f>
        <v>-</v>
      </c>
      <c r="AD14" s="142" t="s">
        <v>98</v>
      </c>
      <c r="AE14" s="146"/>
      <c r="AF14" s="146"/>
      <c r="AG14" s="146"/>
      <c r="XFC14" s="0"/>
      <c r="XFD14" s="0"/>
    </row>
    <row r="15" customFormat="false" ht="12.8" hidden="false" customHeight="false" outlineLevel="0" collapsed="false">
      <c r="B15" s="122" t="n">
        <v>14</v>
      </c>
      <c r="C15" s="135"/>
      <c r="D15" s="136"/>
      <c r="E15" s="137"/>
      <c r="F15" s="135"/>
      <c r="G15" s="137"/>
      <c r="H15" s="123"/>
      <c r="I15" s="124"/>
      <c r="J15" s="125"/>
      <c r="K15" s="124" t="str">
        <f aca="false">IF(SUMIF(Budget!B34:B$35, 14 , Budget!L34:L$35)=0, "", SUMIF(Budget!B34:B$35, 14, Budget!L34:L$35))</f>
        <v/>
      </c>
      <c r="L15" s="124" t="str">
        <f aca="false">IF(SUMIF(Budget!B46:B$53, 14 , Budget!L46:L$53)=0, "", SUMIF(Budget!B46:B$53, 14, Budget!L46:L$53))</f>
        <v/>
      </c>
      <c r="M15" s="124" t="str">
        <f aca="false">IF(Budget!B31= 14 ,(Budget!L31),"")</f>
        <v/>
      </c>
      <c r="N15" s="124" t="str">
        <f aca="false">IF(Budget!B30= 14 ,(Budget!L30),"")</f>
        <v/>
      </c>
      <c r="O15" s="124" t="str">
        <f aca="false">IF(SUMIF(Budget!B38:B$39, 14 , Budget!L38:L$39)=0, "", SUMIF(Budget!B38:B$39, 14, Budget!L38:L$39))</f>
        <v/>
      </c>
      <c r="P15" s="124" t="str">
        <f aca="false">IF(SUMIF(Budget!B27:B$28, 14 , Budget!L27:L$28)=0, "", SUMIF(Budget!B27:B$28, 14, Budget!L27:L$28))</f>
        <v/>
      </c>
      <c r="Q15" s="126"/>
      <c r="R15" s="127"/>
      <c r="S15" s="128" t="str">
        <f aca="false">IF(SUM(C15:Q15) &gt; 0, -SUM(C15:Q15), "-")</f>
        <v>-</v>
      </c>
      <c r="T15" s="138" t="str">
        <f aca="false">IF(S15&lt;0, S15/S$36, "")</f>
        <v/>
      </c>
      <c r="U15" s="139"/>
      <c r="V15" s="131" t="n">
        <f aca="false">B15</f>
        <v>14</v>
      </c>
      <c r="W15" s="140"/>
      <c r="X15" s="140"/>
      <c r="Z15" s="135"/>
      <c r="AA15" s="136"/>
      <c r="AB15" s="137"/>
      <c r="AC15" s="141" t="str">
        <f aca="false">IF(SUM(Z15:AB15)=0,"-",-SUM(Z15:AB15))</f>
        <v>-</v>
      </c>
      <c r="AD15" s="142" t="s">
        <v>99</v>
      </c>
      <c r="AE15" s="146"/>
      <c r="AF15" s="146"/>
      <c r="AG15" s="146"/>
      <c r="XFC15" s="0"/>
      <c r="XFD15" s="0"/>
    </row>
    <row r="16" customFormat="false" ht="12.8" hidden="false" customHeight="false" outlineLevel="0" collapsed="false">
      <c r="B16" s="122" t="n">
        <v>15</v>
      </c>
      <c r="C16" s="135"/>
      <c r="D16" s="136"/>
      <c r="E16" s="137"/>
      <c r="F16" s="135"/>
      <c r="G16" s="137"/>
      <c r="H16" s="123"/>
      <c r="I16" s="124"/>
      <c r="J16" s="125"/>
      <c r="K16" s="124" t="str">
        <f aca="false">IF(SUMIF(Budget!B34:B$35, 15 , Budget!L34:L$35)=0, "", SUMIF(Budget!B34:B$35, 15 , Budget!L34:L$35))</f>
        <v/>
      </c>
      <c r="L16" s="124" t="str">
        <f aca="false">IF(SUMIF(Budget!B46:B$53, 15 , Budget!L46:L$53)=0, "", SUMIF(Budget!B46:B$53, 15 , Budget!L46:L$53))</f>
        <v/>
      </c>
      <c r="M16" s="124" t="str">
        <f aca="false">IF(Budget!B31= 15 ,(Budget!L31),"")</f>
        <v/>
      </c>
      <c r="N16" s="124" t="str">
        <f aca="false">IF(Budget!B30= 15 ,(Budget!L30),"")</f>
        <v/>
      </c>
      <c r="O16" s="124" t="str">
        <f aca="false">IF(SUMIF(Budget!B38:B$39, 15 , Budget!L38:L$39)=0, "", SUMIF(Budget!B38:B$39, 15 , Budget!L38:L$39))</f>
        <v/>
      </c>
      <c r="P16" s="124" t="str">
        <f aca="false">IF(SUMIF(Budget!B27:B$28, 15 , Budget!L27:L$28)=0, "", SUMIF(Budget!B27:B$28, 15 , Budget!L27:L$28))</f>
        <v/>
      </c>
      <c r="Q16" s="126"/>
      <c r="R16" s="127"/>
      <c r="S16" s="128" t="str">
        <f aca="false">IF(SUM(C16:Q16) &gt; 0, -SUM(C16:Q16), "-")</f>
        <v>-</v>
      </c>
      <c r="T16" s="138" t="str">
        <f aca="false">IF(S16&lt;0, S16/S$36, "")</f>
        <v/>
      </c>
      <c r="U16" s="139"/>
      <c r="V16" s="131" t="n">
        <f aca="false">B16</f>
        <v>15</v>
      </c>
      <c r="W16" s="140"/>
      <c r="X16" s="140"/>
      <c r="Z16" s="135"/>
      <c r="AA16" s="136"/>
      <c r="AB16" s="137"/>
      <c r="AC16" s="141" t="str">
        <f aca="false">IF(SUM(Z16:AB16)=0,"-",-SUM(Z16:AB16))</f>
        <v>-</v>
      </c>
      <c r="AD16" s="142" t="s">
        <v>100</v>
      </c>
      <c r="AE16" s="146"/>
      <c r="AF16" s="146"/>
      <c r="AG16" s="146"/>
      <c r="XFC16" s="0"/>
      <c r="XFD16" s="0"/>
    </row>
    <row r="17" customFormat="false" ht="12.8" hidden="false" customHeight="false" outlineLevel="0" collapsed="false">
      <c r="B17" s="122" t="n">
        <v>16</v>
      </c>
      <c r="C17" s="135"/>
      <c r="D17" s="136"/>
      <c r="E17" s="137"/>
      <c r="F17" s="135"/>
      <c r="G17" s="137"/>
      <c r="H17" s="123"/>
      <c r="I17" s="124"/>
      <c r="J17" s="125"/>
      <c r="K17" s="124" t="str">
        <f aca="false">IF(SUMIF(Budget!B34:B$35, 16 , Budget!L34:L$35)=0, "", SUMIF(Budget!B34:B$35, 16 , Budget!L34:L$35))</f>
        <v/>
      </c>
      <c r="L17" s="124" t="str">
        <f aca="false">IF(SUMIF(Budget!B46:B$53, 16 , Budget!L46:L$53)=0, "", SUMIF(Budget!B46:B$53, 16 , Budget!L46:L$53))</f>
        <v/>
      </c>
      <c r="M17" s="124" t="str">
        <f aca="false">IF(Budget!B31= 16 ,(Budget!L31),"")</f>
        <v/>
      </c>
      <c r="N17" s="124" t="str">
        <f aca="false">IF(Budget!B30= 16 ,(Budget!L30),"")</f>
        <v/>
      </c>
      <c r="O17" s="124" t="str">
        <f aca="false">IF(SUMIF(Budget!B38:B$39, 16 , Budget!L38:L$39)=0, "", SUMIF(Budget!B38:B$39, 16 , Budget!L38:L$39))</f>
        <v/>
      </c>
      <c r="P17" s="124" t="str">
        <f aca="false">IF(SUMIF(Budget!B27:B$28, 16 , Budget!L27:L$28)=0, "", SUMIF(Budget!B27:B$28, 16 , Budget!L27:L$28))</f>
        <v/>
      </c>
      <c r="Q17" s="126"/>
      <c r="R17" s="127"/>
      <c r="S17" s="128" t="str">
        <f aca="false">IF(SUM(C17:Q17) &gt; 0, -SUM(C17:Q17), "-")</f>
        <v>-</v>
      </c>
      <c r="T17" s="138" t="str">
        <f aca="false">IF(S17&lt;0, S17/S$36, "")</f>
        <v/>
      </c>
      <c r="U17" s="139"/>
      <c r="V17" s="131" t="n">
        <f aca="false">B17</f>
        <v>16</v>
      </c>
      <c r="W17" s="140"/>
      <c r="X17" s="140"/>
      <c r="Z17" s="135"/>
      <c r="AA17" s="136"/>
      <c r="AB17" s="137"/>
      <c r="AC17" s="141" t="str">
        <f aca="false">IF(SUM(Z17:AB17)=0,"-",-SUM(Z17:AB17))</f>
        <v>-</v>
      </c>
      <c r="AD17" s="142" t="s">
        <v>101</v>
      </c>
      <c r="AE17" s="146"/>
      <c r="AF17" s="146"/>
      <c r="AG17" s="146"/>
      <c r="XFC17" s="0"/>
      <c r="XFD17" s="0"/>
    </row>
    <row r="18" customFormat="false" ht="12.8" hidden="false" customHeight="false" outlineLevel="0" collapsed="false">
      <c r="B18" s="122" t="n">
        <v>17</v>
      </c>
      <c r="C18" s="135"/>
      <c r="D18" s="136"/>
      <c r="E18" s="137"/>
      <c r="F18" s="135"/>
      <c r="G18" s="137"/>
      <c r="H18" s="123"/>
      <c r="I18" s="124"/>
      <c r="J18" s="125"/>
      <c r="K18" s="124" t="str">
        <f aca="false">IF(SUMIF(Budget!B34:B$35, 17 , Budget!L34:L$35)=0, "", SUMIF(Budget!B34:B$35, 17 , Budget!L34:L$35))</f>
        <v/>
      </c>
      <c r="L18" s="124" t="str">
        <f aca="false">IF(SUMIF(Budget!B46:B$53, 17 , Budget!L46:L$53)=0, "", SUMIF(Budget!B46:B$53, 17 , Budget!L46:L$53))</f>
        <v/>
      </c>
      <c r="M18" s="124" t="str">
        <f aca="false">IF(Budget!B31= 17 ,(Budget!L31),"")</f>
        <v/>
      </c>
      <c r="N18" s="124" t="str">
        <f aca="false">IF(Budget!B30= 17 ,(Budget!L30),"")</f>
        <v/>
      </c>
      <c r="O18" s="124" t="str">
        <f aca="false">IF(SUMIF(Budget!B38:B$39, 17 , Budget!L38:L$39)=0, "", SUMIF(Budget!B38:B$39, 17 , Budget!L38:L$39))</f>
        <v/>
      </c>
      <c r="P18" s="124" t="str">
        <f aca="false">IF(SUMIF(Budget!B27:B$28, 17 , Budget!L27:L$28)=0, "", SUMIF(Budget!B27:B$28, 17 , Budget!L27:L$28))</f>
        <v/>
      </c>
      <c r="Q18" s="126"/>
      <c r="R18" s="127"/>
      <c r="S18" s="128" t="str">
        <f aca="false">IF(SUM(C18:Q18) &gt; 0, -SUM(C18:Q18), "-")</f>
        <v>-</v>
      </c>
      <c r="T18" s="138" t="str">
        <f aca="false">IF(S18&lt;0, S18/S$36, "")</f>
        <v/>
      </c>
      <c r="U18" s="139"/>
      <c r="V18" s="131" t="n">
        <f aca="false">B18</f>
        <v>17</v>
      </c>
      <c r="W18" s="140"/>
      <c r="X18" s="140"/>
      <c r="Z18" s="135"/>
      <c r="AA18" s="136"/>
      <c r="AB18" s="137"/>
      <c r="AC18" s="141" t="str">
        <f aca="false">IF(SUM(Z18:AB18)=0,"-",-SUM(Z18:AB18))</f>
        <v>-</v>
      </c>
      <c r="AD18" s="142" t="s">
        <v>102</v>
      </c>
      <c r="AE18" s="146"/>
      <c r="AF18" s="146"/>
      <c r="AG18" s="146"/>
      <c r="XFC18" s="0"/>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Budget!L34:L$35)=0, "", SUMIF(Budget!B34:B$35, 18 , Budget!L34:L$35))</f>
        <v/>
      </c>
      <c r="L19" s="124" t="str">
        <f aca="false">IF(SUMIF(Budget!B46:B$53, 18 , Budget!L46:L$53)=0, "", SUMIF(Budget!B46:B$53, 18 , Budget!L46:L$53))</f>
        <v/>
      </c>
      <c r="M19" s="124" t="str">
        <f aca="false">IF(Budget!B31= 18 ,(Budget!L31),"")</f>
        <v/>
      </c>
      <c r="N19" s="124" t="str">
        <f aca="false">IF(Budget!B30= 18 ,(Budget!L30),"")</f>
        <v/>
      </c>
      <c r="O19" s="124" t="str">
        <f aca="false">IF(SUMIF(Budget!B38:B$39, 18 , Budget!L38:L$39)=0, "", SUMIF(Budget!B38:B$39, 18 , Budget!L38:L$39))</f>
        <v/>
      </c>
      <c r="P19" s="124" t="str">
        <f aca="false">IF(SUMIF(Budget!B27:B$28, 18 , Budget!L27:L$28)=0, "", SUMIF(Budget!B27:B$28, 18 , Budget!L27:L$28))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103</v>
      </c>
      <c r="AE19" s="146"/>
      <c r="AF19" s="146"/>
      <c r="AG19" s="146"/>
      <c r="XFC19" s="0"/>
      <c r="XFD19" s="0"/>
    </row>
    <row r="20" customFormat="false" ht="12.8" hidden="false" customHeight="false" outlineLevel="0" collapsed="false">
      <c r="B20" s="122" t="n">
        <v>19</v>
      </c>
      <c r="C20" s="135"/>
      <c r="D20" s="136"/>
      <c r="E20" s="137"/>
      <c r="F20" s="135"/>
      <c r="G20" s="137"/>
      <c r="H20" s="123"/>
      <c r="I20" s="124"/>
      <c r="J20" s="125"/>
      <c r="K20" s="124" t="str">
        <f aca="false">IF(SUMIF(Budget!B34:B$35, 19 , Budget!L34:L$35)=0, "", SUMIF(Budget!B34:B$35, 19 , Budget!L34:L$35))</f>
        <v/>
      </c>
      <c r="L20" s="124" t="str">
        <f aca="false">IF(SUMIF(Budget!B46:B$53, 19 , Budget!L46:L$53)=0, "", SUMIF(Budget!B46:B$53, 19 , Budget!L46:L$53))</f>
        <v/>
      </c>
      <c r="M20" s="124" t="str">
        <f aca="false">IF(Budget!B31= 19 ,(Budget!L31),"")</f>
        <v/>
      </c>
      <c r="N20" s="124" t="str">
        <f aca="false">IF(Budget!B30= 19 ,(Budget!L30),"")</f>
        <v/>
      </c>
      <c r="O20" s="124" t="str">
        <f aca="false">IF(SUMIF(Budget!B38:B$39, 19 , Budget!L38:L$39)=0, "", SUMIF(Budget!B38:B$39, 19 , Budget!L38:L$39))</f>
        <v/>
      </c>
      <c r="P20" s="124" t="str">
        <f aca="false">IF(SUMIF(Budget!B27:B$28, 19 , Budget!L27:L$28)=0, "", SUMIF(Budget!B27:B$28, 19 , Budget!L27:L$28))</f>
        <v/>
      </c>
      <c r="Q20" s="126"/>
      <c r="R20" s="127"/>
      <c r="S20" s="128" t="str">
        <f aca="false">IF(SUM(C20:Q20) &gt; 0, -SUM(C20:Q20), "-")</f>
        <v>-</v>
      </c>
      <c r="T20" s="138" t="str">
        <f aca="false">IF(S20&lt;0, S20/S$36, "")</f>
        <v/>
      </c>
      <c r="U20" s="139"/>
      <c r="V20" s="131" t="n">
        <f aca="false">B20</f>
        <v>19</v>
      </c>
      <c r="W20" s="140"/>
      <c r="X20" s="140"/>
      <c r="Z20" s="135"/>
      <c r="AA20" s="136"/>
      <c r="AB20" s="137"/>
      <c r="AC20" s="141" t="str">
        <f aca="false">IF(SUM(Z20:AB20)=0,"-",-SUM(Z20:AB20))</f>
        <v>-</v>
      </c>
      <c r="AD20" s="142" t="s">
        <v>104</v>
      </c>
      <c r="AE20" s="146"/>
      <c r="AF20" s="146"/>
      <c r="AG20" s="146"/>
      <c r="XFC20" s="0"/>
      <c r="XFD20" s="0"/>
    </row>
    <row r="21" customFormat="false" ht="12.8" hidden="false" customHeight="false" outlineLevel="0" collapsed="false">
      <c r="B21" s="122" t="n">
        <v>20</v>
      </c>
      <c r="C21" s="135"/>
      <c r="D21" s="136"/>
      <c r="E21" s="137"/>
      <c r="F21" s="135"/>
      <c r="G21" s="137"/>
      <c r="H21" s="123"/>
      <c r="I21" s="124"/>
      <c r="J21" s="125"/>
      <c r="K21" s="124" t="str">
        <f aca="false">IF(SUMIF(Budget!B34:B$35, 20 , Budget!L34:L$35)=0, "", SUMIF(Budget!B34:B$35, 20 , Budget!L34:L$35))</f>
        <v/>
      </c>
      <c r="L21" s="124" t="str">
        <f aca="false">IF(SUMIF(Budget!B46:B$53, 20 , Budget!L46:L$53)=0, "", SUMIF(Budget!B46:B$53, 20 , Budget!L46:L$53))</f>
        <v/>
      </c>
      <c r="M21" s="124" t="str">
        <f aca="false">IF(Budget!B31= 20 ,(Budget!L31),"")</f>
        <v/>
      </c>
      <c r="N21" s="124" t="str">
        <f aca="false">IF(Budget!B30= 20 ,(Budget!L30),"")</f>
        <v/>
      </c>
      <c r="O21" s="124" t="str">
        <f aca="false">IF(SUMIF(Budget!B38:B$39, 20 , Budget!L38:L$39)=0, "", SUMIF(Budget!B38:B$39, 20 , Budget!L38:L$39))</f>
        <v/>
      </c>
      <c r="P21" s="124" t="str">
        <f aca="false">IF(SUMIF(Budget!B27:B$28, 20 , Budget!L27:L$28)=0, "", SUMIF(Budget!B27:B$28, 20 , Budget!L27:L$28))</f>
        <v/>
      </c>
      <c r="Q21" s="126"/>
      <c r="R21" s="127"/>
      <c r="S21" s="128" t="str">
        <f aca="false">IF(SUM(C21:Q21) &gt; 0, -SUM(C21:Q21), "-")</f>
        <v>-</v>
      </c>
      <c r="T21" s="138" t="str">
        <f aca="false">IF(S21&lt;0, S21/S$36, "")</f>
        <v/>
      </c>
      <c r="U21" s="139"/>
      <c r="V21" s="131" t="n">
        <f aca="false">B21</f>
        <v>20</v>
      </c>
      <c r="W21" s="140"/>
      <c r="X21" s="140"/>
      <c r="Z21" s="135"/>
      <c r="AA21" s="136"/>
      <c r="AB21" s="137"/>
      <c r="AC21" s="141" t="str">
        <f aca="false">IF(SUM(Z21:AB21)=0,"-",-SUM(Z21:AB21))</f>
        <v>-</v>
      </c>
      <c r="AD21" s="142" t="s">
        <v>105</v>
      </c>
      <c r="AE21" s="146"/>
      <c r="AF21" s="146"/>
      <c r="AG21" s="146"/>
      <c r="XFC21" s="0"/>
      <c r="XFD21" s="0"/>
    </row>
    <row r="22" customFormat="false" ht="12.8" hidden="false" customHeight="false" outlineLevel="0" collapsed="false">
      <c r="B22" s="122" t="n">
        <v>21</v>
      </c>
      <c r="C22" s="135"/>
      <c r="D22" s="136"/>
      <c r="E22" s="137"/>
      <c r="F22" s="135"/>
      <c r="G22" s="137"/>
      <c r="H22" s="123"/>
      <c r="I22" s="124"/>
      <c r="J22" s="125"/>
      <c r="K22" s="124" t="str">
        <f aca="false">IF(SUMIF(Budget!B34:B$35, 21 , Budget!L34:L$35)=0, "", SUMIF(Budget!B34:B$35, 21 , Budget!L34:L$35))</f>
        <v/>
      </c>
      <c r="L22" s="124" t="str">
        <f aca="false">IF(SUMIF(Budget!B46:B$53, 21 , Budget!L46:L$53)=0, "", SUMIF(Budget!B46:B$53, 21 , Budget!L46:L$53))</f>
        <v/>
      </c>
      <c r="M22" s="124" t="str">
        <f aca="false">IF(Budget!B31= 21 ,(Budget!L31),"")</f>
        <v/>
      </c>
      <c r="N22" s="124" t="str">
        <f aca="false">IF(Budget!B30= 21 ,(Budget!L30),"")</f>
        <v/>
      </c>
      <c r="O22" s="124" t="str">
        <f aca="false">IF(SUMIF(Budget!B38:B$39, 21 , Budget!L38:L$39)=0, "", SUMIF(Budget!B38:B$39, 21 , Budget!L38:L$39))</f>
        <v/>
      </c>
      <c r="P22" s="124" t="str">
        <f aca="false">IF(SUMIF(Budget!B27:B$28, 21 , Budget!L27:L$28)=0, "", SUMIF(Budget!B27:B$28, 21 , Budget!L27:L$28))</f>
        <v/>
      </c>
      <c r="Q22" s="126"/>
      <c r="R22" s="127"/>
      <c r="S22" s="128" t="str">
        <f aca="false">IF(SUM(C22:Q22) &gt; 0, -SUM(C22:Q22), "-")</f>
        <v>-</v>
      </c>
      <c r="T22" s="138" t="str">
        <f aca="false">IF(S22&lt;0, S22/S$36, "")</f>
        <v/>
      </c>
      <c r="U22" s="139"/>
      <c r="V22" s="131" t="n">
        <f aca="false">B22</f>
        <v>21</v>
      </c>
      <c r="W22" s="140"/>
      <c r="X22" s="140"/>
      <c r="Z22" s="135"/>
      <c r="AA22" s="136"/>
      <c r="AB22" s="137"/>
      <c r="AC22" s="141" t="str">
        <f aca="false">IF(SUM(Z22:AB22)=0,"-",-SUM(Z22:AB22))</f>
        <v>-</v>
      </c>
      <c r="AD22" s="142" t="s">
        <v>106</v>
      </c>
      <c r="AE22" s="146"/>
      <c r="AF22" s="146"/>
      <c r="AG22" s="146"/>
      <c r="XFC22" s="0"/>
      <c r="XFD22" s="0"/>
    </row>
    <row r="23" customFormat="false" ht="12.8" hidden="false" customHeight="false" outlineLevel="0" collapsed="false">
      <c r="B23" s="122" t="n">
        <v>22</v>
      </c>
      <c r="C23" s="135"/>
      <c r="D23" s="136"/>
      <c r="E23" s="137"/>
      <c r="F23" s="135"/>
      <c r="G23" s="137"/>
      <c r="H23" s="123"/>
      <c r="I23" s="124"/>
      <c r="J23" s="125"/>
      <c r="K23" s="124" t="str">
        <f aca="false">IF(SUMIF(Budget!B34:B$35, 22 , Budget!L34:L$35)=0, "", SUMIF(Budget!B34:B$35, 22 , Budget!L34:L$35))</f>
        <v/>
      </c>
      <c r="L23" s="124" t="str">
        <f aca="false">IF(SUMIF(Budget!B46:B$53, 22 , Budget!L46:L$53)=0, "", SUMIF(Budget!B46:B$53, 22 , Budget!L46:L$53))</f>
        <v/>
      </c>
      <c r="M23" s="124" t="str">
        <f aca="false">IF(Budget!B31= 22 ,(Budget!L31),"")</f>
        <v/>
      </c>
      <c r="N23" s="124" t="str">
        <f aca="false">IF(Budget!B30= 22 ,(Budget!L30),"")</f>
        <v/>
      </c>
      <c r="O23" s="124" t="str">
        <f aca="false">IF(SUMIF(Budget!B38:B$39, 22 , Budget!L38:L$39)=0, "", SUMIF(Budget!B38:B$39, 22 , Budget!L38:L$39))</f>
        <v/>
      </c>
      <c r="P23" s="124" t="str">
        <f aca="false">IF(SUMIF(Budget!B27:B$28, 22 , Budget!L27:L$28)=0, "", SUMIF(Budget!B27:B$28, 22 , Budget!L27:L$28))</f>
        <v/>
      </c>
      <c r="Q23" s="126"/>
      <c r="R23" s="127"/>
      <c r="S23" s="128" t="str">
        <f aca="false">IF(SUM(C23:Q23) &gt; 0, -SUM(C23:Q23), "-")</f>
        <v>-</v>
      </c>
      <c r="T23" s="138" t="str">
        <f aca="false">IF(S23&lt;0, S23/S$36, "")</f>
        <v/>
      </c>
      <c r="U23" s="139"/>
      <c r="V23" s="131" t="n">
        <f aca="false">B23</f>
        <v>22</v>
      </c>
      <c r="W23" s="140"/>
      <c r="X23" s="140"/>
      <c r="Z23" s="135"/>
      <c r="AA23" s="136"/>
      <c r="AB23" s="137"/>
      <c r="AC23" s="141" t="str">
        <f aca="false">IF(SUM(Z23:AB23)=0,"-",-SUM(Z23:AB23))</f>
        <v>-</v>
      </c>
      <c r="AD23" s="142" t="s">
        <v>107</v>
      </c>
      <c r="AE23" s="146"/>
      <c r="AF23" s="146"/>
      <c r="AG23" s="146"/>
      <c r="XFC23" s="0"/>
      <c r="XFD23" s="0"/>
    </row>
    <row r="24" customFormat="false" ht="12.8" hidden="false" customHeight="false" outlineLevel="0" collapsed="false">
      <c r="B24" s="122" t="n">
        <v>23</v>
      </c>
      <c r="C24" s="135"/>
      <c r="D24" s="136"/>
      <c r="E24" s="137"/>
      <c r="F24" s="135"/>
      <c r="G24" s="137"/>
      <c r="H24" s="123"/>
      <c r="I24" s="124"/>
      <c r="J24" s="125"/>
      <c r="K24" s="124" t="str">
        <f aca="false">IF(SUMIF(Budget!B34:B$35, 23 , Budget!L34:L$35)=0, "", SUMIF(Budget!B34:B$35, 23 , Budget!L34:L$35))</f>
        <v/>
      </c>
      <c r="L24" s="124" t="n">
        <f aca="false">IF(SUMIF(Budget!B46:B$53, 23 , Budget!L46:L$53)=0, "", SUMIF(Budget!B46:B$53, 23 , Budget!L46:L$53))</f>
        <v>24.99</v>
      </c>
      <c r="M24" s="124" t="str">
        <f aca="false">IF(Budget!B31= 23 ,(Budget!L31),"")</f>
        <v/>
      </c>
      <c r="N24" s="124" t="str">
        <f aca="false">IF(Budget!B30= 23 ,(Budget!L30),"")</f>
        <v/>
      </c>
      <c r="O24" s="124" t="str">
        <f aca="false">IF(SUMIF(Budget!B38:B$39, 23 , Budget!L38:L$39)=0, "", SUMIF(Budget!B38:B$39, 23 , Budget!L38:L$39))</f>
        <v/>
      </c>
      <c r="P24" s="124" t="str">
        <f aca="false">IF(SUMIF(Budget!B27:B$28, 23 , Budget!L27:L$28)=0, "", SUMIF(Budget!B27:B$28, 23 , Budget!L27:L$28))</f>
        <v/>
      </c>
      <c r="Q24" s="126"/>
      <c r="R24" s="127"/>
      <c r="S24" s="128" t="n">
        <f aca="false">IF(SUM(C24:Q24) &gt; 0, -SUM(C24:Q24), "-")</f>
        <v>-24.99</v>
      </c>
      <c r="T24" s="138" t="n">
        <f aca="false">IF(S24&lt;0, S24/S$36, "")</f>
        <v>0.00907252574905517</v>
      </c>
      <c r="U24" s="139"/>
      <c r="V24" s="131" t="n">
        <f aca="false">B24</f>
        <v>23</v>
      </c>
      <c r="W24" s="140"/>
      <c r="X24" s="140"/>
      <c r="Z24" s="135"/>
      <c r="AA24" s="136"/>
      <c r="AB24" s="137"/>
      <c r="AC24" s="141" t="str">
        <f aca="false">IF(SUM(Z24:AB24)=0,"-",-SUM(Z24:AB24))</f>
        <v>-</v>
      </c>
      <c r="AD24" s="142" t="s">
        <v>108</v>
      </c>
      <c r="AE24" s="146"/>
      <c r="AF24" s="146"/>
      <c r="AG24" s="146"/>
      <c r="XFC24" s="0"/>
      <c r="XFD24" s="0"/>
    </row>
    <row r="25" customFormat="false" ht="12.8" hidden="false" customHeight="false" outlineLevel="0" collapsed="false">
      <c r="B25" s="122" t="n">
        <v>24</v>
      </c>
      <c r="C25" s="135"/>
      <c r="D25" s="136"/>
      <c r="E25" s="137"/>
      <c r="F25" s="135"/>
      <c r="G25" s="137"/>
      <c r="H25" s="123"/>
      <c r="I25" s="124"/>
      <c r="J25" s="125"/>
      <c r="K25" s="124" t="str">
        <f aca="false">IF(SUMIF(Budget!B34:B$35, 24 , Budget!L34:L$35)=0, "", SUMIF(Budget!B34:B$35, 24 , Budget!L34:L$35))</f>
        <v/>
      </c>
      <c r="L25" s="124" t="str">
        <f aca="false">IF(SUMIF(Budget!B46:B$53, 24 , Budget!L46:L$53)=0, "", SUMIF(Budget!B46:B$53, 24 , Budget!L46:L$53))</f>
        <v/>
      </c>
      <c r="M25" s="124" t="str">
        <f aca="false">IF(Budget!B31= 24 ,(Budget!L31),"")</f>
        <v/>
      </c>
      <c r="N25" s="124" t="str">
        <f aca="false">IF(Budget!B30= 24 ,(Budget!L30),"")</f>
        <v/>
      </c>
      <c r="O25" s="124" t="str">
        <f aca="false">IF(SUMIF(Budget!B38:B$39, 24 , Budget!L38:L$39)=0, "", SUMIF(Budget!B38:B$39, 24 , Budget!L38:L$39))</f>
        <v/>
      </c>
      <c r="P25" s="124" t="str">
        <f aca="false">IF(SUMIF(Budget!B27:B$28, 24 , Budget!L27:L$28)=0, "", SUMIF(Budget!B27:B$28, 24 , Budget!L27:L$28))</f>
        <v/>
      </c>
      <c r="Q25" s="126"/>
      <c r="R25" s="127"/>
      <c r="S25" s="128" t="str">
        <f aca="false">IF(SUM(C25:Q25) &gt; 0, -SUM(C25:Q25), "-")</f>
        <v>-</v>
      </c>
      <c r="T25" s="138" t="str">
        <f aca="false">IF(S25&lt;0, S25/S$36, "")</f>
        <v/>
      </c>
      <c r="U25" s="139"/>
      <c r="V25" s="131" t="n">
        <f aca="false">B25</f>
        <v>24</v>
      </c>
      <c r="W25" s="140"/>
      <c r="X25" s="140"/>
      <c r="Z25" s="135"/>
      <c r="AA25" s="136"/>
      <c r="AB25" s="137"/>
      <c r="AC25" s="141" t="str">
        <f aca="false">IF(SUM(Z25:AB25)=0,"-",-SUM(Z25:AB25))</f>
        <v>-</v>
      </c>
      <c r="AD25" s="142" t="s">
        <v>109</v>
      </c>
      <c r="AE25" s="146"/>
      <c r="AF25" s="146"/>
      <c r="AG25" s="146"/>
      <c r="XFC25" s="0"/>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Budget!L34:L$35)=0, "", SUMIF(Budget!B34:B$35, 25 , Budget!L34:L$35))</f>
        <v/>
      </c>
      <c r="L26" s="124" t="str">
        <f aca="false">IF(SUMIF(Budget!B46:B$53, 25 , Budget!L46:L$53)=0, "", SUMIF(Budget!B46:B$53, 25 , Budget!L46:L$53))</f>
        <v/>
      </c>
      <c r="M26" s="124" t="str">
        <f aca="false">IF(Budget!B31= 26 ,(Budget!L31),"")</f>
        <v/>
      </c>
      <c r="N26" s="124" t="str">
        <f aca="false">IF(Budget!B30= 25 ,(Budget!L30),"")</f>
        <v/>
      </c>
      <c r="O26" s="124" t="str">
        <f aca="false">IF(SUMIF(Budget!B38:B$39, 25 , Budget!L38:L$39)=0, "", SUMIF(Budget!B38:B$39, 25 , Budget!L38:L$39))</f>
        <v/>
      </c>
      <c r="P26" s="124" t="str">
        <f aca="false">IF(SUMIF(Budget!B27:B$28, 25 , Budget!L27:L$28)=0, "", SUMIF(Budget!B27:B$28, 25 , Budget!L27:L$28))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110</v>
      </c>
      <c r="AE26" s="146"/>
      <c r="AF26" s="146"/>
      <c r="AG26" s="146"/>
      <c r="XFC26" s="0"/>
      <c r="XFD26" s="0"/>
    </row>
    <row r="27" customFormat="false" ht="12.8" hidden="false" customHeight="false" outlineLevel="0" collapsed="false">
      <c r="B27" s="122" t="n">
        <v>26</v>
      </c>
      <c r="C27" s="135"/>
      <c r="D27" s="136"/>
      <c r="E27" s="137"/>
      <c r="F27" s="135"/>
      <c r="G27" s="137"/>
      <c r="H27" s="123"/>
      <c r="I27" s="124"/>
      <c r="J27" s="125"/>
      <c r="K27" s="124" t="str">
        <f aca="false">IF(SUMIF(Budget!B34:B$35, 26 , Budget!L34:L$35)=0, "", SUMIF(Budget!B34:B$35, 26 , Budget!L34:L$35))</f>
        <v/>
      </c>
      <c r="L27" s="124" t="str">
        <f aca="false">IF(SUMIF(Budget!B46:B$53, 26 , Budget!L46:L$53)=0, "", SUMIF(Budget!B46:B$53, 26 , Budget!L46:L$53))</f>
        <v/>
      </c>
      <c r="M27" s="124" t="str">
        <f aca="false">IF(Budget!B31= 26 ,(Budget!L31),"")</f>
        <v/>
      </c>
      <c r="N27" s="124" t="str">
        <f aca="false">IF(Budget!B30= 26 ,(Budget!L30),"")</f>
        <v/>
      </c>
      <c r="O27" s="124" t="str">
        <f aca="false">IF(SUMIF(Budget!B38:B$39, 26 , Budget!L38:L$39)=0, "", SUMIF(Budget!B38:B$39, 26 , Budget!L38:L$39))</f>
        <v/>
      </c>
      <c r="P27" s="124" t="str">
        <f aca="false">IF(SUMIF(Budget!B27:B$28, 26 , Budget!L27:L$28)=0, "", SUMIF(Budget!B27:B$28, 26 , Budget!L27:L$28))</f>
        <v/>
      </c>
      <c r="Q27" s="126"/>
      <c r="R27" s="127"/>
      <c r="S27" s="128" t="str">
        <f aca="false">IF(SUM(C27:Q27) &gt; 0, -SUM(C27:Q27), "-")</f>
        <v>-</v>
      </c>
      <c r="T27" s="138" t="str">
        <f aca="false">IF(S27&lt;0, S27/S$36, "")</f>
        <v/>
      </c>
      <c r="U27" s="139"/>
      <c r="V27" s="131" t="n">
        <f aca="false">B27</f>
        <v>26</v>
      </c>
      <c r="W27" s="140"/>
      <c r="X27" s="140"/>
      <c r="Z27" s="135"/>
      <c r="AA27" s="136"/>
      <c r="AB27" s="137"/>
      <c r="AC27" s="141" t="str">
        <f aca="false">IF(SUM(Z27:AB27)=0,"-",-SUM(Z27:AB27))</f>
        <v>-</v>
      </c>
      <c r="AD27" s="142" t="s">
        <v>111</v>
      </c>
      <c r="AE27" s="146"/>
      <c r="AF27" s="146"/>
      <c r="AG27" s="146"/>
      <c r="XFC27" s="0"/>
      <c r="XFD27" s="0"/>
    </row>
    <row r="28" customFormat="false" ht="12.8" hidden="false" customHeight="false" outlineLevel="0" collapsed="false">
      <c r="B28" s="122" t="n">
        <v>27</v>
      </c>
      <c r="C28" s="135"/>
      <c r="D28" s="136"/>
      <c r="E28" s="137"/>
      <c r="F28" s="135"/>
      <c r="G28" s="137"/>
      <c r="H28" s="123"/>
      <c r="I28" s="124"/>
      <c r="J28" s="125"/>
      <c r="K28" s="124" t="str">
        <f aca="false">IF(SUMIF(Budget!B34:B$35, 27 , Budget!L34:L$35)=0, "", SUMIF(Budget!B34:B$35, 27 , Budget!L34:L$35))</f>
        <v/>
      </c>
      <c r="L28" s="124" t="str">
        <f aca="false">IF(SUMIF(Budget!B46:B$53, 27 , Budget!L46:L$53)=0, "", SUMIF(Budget!B46:B$53, 27 , Budget!L46:L$53))</f>
        <v/>
      </c>
      <c r="M28" s="124" t="str">
        <f aca="false">IF(Budget!B31= 27 ,(Budget!L31),"")</f>
        <v/>
      </c>
      <c r="N28" s="124" t="str">
        <f aca="false">IF(Budget!B30= 27 ,(Budget!L30),"")</f>
        <v/>
      </c>
      <c r="O28" s="124" t="str">
        <f aca="false">IF(SUMIF(Budget!B38:B$39, 27 , Budget!L38:L$39)=0, "", SUMIF(Budget!B38:B$39, 27 , Budget!L38:L$39))</f>
        <v/>
      </c>
      <c r="P28" s="124" t="str">
        <f aca="false">IF(SUMIF(Budget!B27:B$28, 27 , Budget!L27:L$28)=0, "", SUMIF(Budget!B27:B$28, 27 , Budget!L27:L$28))</f>
        <v/>
      </c>
      <c r="Q28" s="126"/>
      <c r="R28" s="127"/>
      <c r="S28" s="128" t="str">
        <f aca="false">IF(SUM(C28:Q28) &gt; 0, -SUM(C28:Q28), "-")</f>
        <v>-</v>
      </c>
      <c r="T28" s="138" t="str">
        <f aca="false">IF(S28&lt;0, S28/S$36, "")</f>
        <v/>
      </c>
      <c r="U28" s="139"/>
      <c r="V28" s="131" t="n">
        <f aca="false">B28</f>
        <v>27</v>
      </c>
      <c r="W28" s="140"/>
      <c r="X28" s="140"/>
      <c r="Z28" s="135"/>
      <c r="AA28" s="136"/>
      <c r="AB28" s="137"/>
      <c r="AC28" s="141" t="str">
        <f aca="false">IF(SUM(Z28:AB28)=0,"-",-SUM(Z28:AB28))</f>
        <v>-</v>
      </c>
      <c r="AD28" s="142" t="s">
        <v>112</v>
      </c>
      <c r="AE28" s="146"/>
      <c r="AF28" s="146"/>
      <c r="AG28" s="146"/>
      <c r="XFC28" s="0"/>
      <c r="XFD28" s="0"/>
    </row>
    <row r="29" customFormat="false" ht="12.8" hidden="false" customHeight="false" outlineLevel="0" collapsed="false">
      <c r="B29" s="122" t="n">
        <v>28</v>
      </c>
      <c r="C29" s="135"/>
      <c r="D29" s="136"/>
      <c r="E29" s="137"/>
      <c r="F29" s="135"/>
      <c r="G29" s="137"/>
      <c r="H29" s="123"/>
      <c r="I29" s="124"/>
      <c r="J29" s="125"/>
      <c r="K29" s="124" t="str">
        <f aca="false">IF(SUMIF(Budget!B34:B$35, 28 , Budget!L34:L$35)=0, "", SUMIF(Budget!B34:B$35, 28 , Budget!L34:L$35))</f>
        <v/>
      </c>
      <c r="L29" s="124" t="str">
        <f aca="false">IF(SUMIF(Budget!B46:B$53, 28 , Budget!L46:L$53)=0, "", SUMIF(Budget!B46:B$53, 28 , Budget!L46:L$53))</f>
        <v/>
      </c>
      <c r="M29" s="124" t="str">
        <f aca="false">IF(Budget!B31= 28 ,(Budget!L31),"")</f>
        <v/>
      </c>
      <c r="N29" s="124" t="str">
        <f aca="false">IF(Budget!B30= 28 ,(Budget!L30),"")</f>
        <v/>
      </c>
      <c r="O29" s="124" t="str">
        <f aca="false">IF(SUMIF(Budget!B38:B$39, 28 , Budget!L38:L$39)=0, "", SUMIF(Budget!B38:B$39, 28 , Budget!L38:L$39))</f>
        <v/>
      </c>
      <c r="P29" s="124" t="str">
        <f aca="false">IF(SUMIF(Budget!B27:B$28, 28 , Budget!L27:L$28)=0, "", SUMIF(Budget!B27:B$28, 28 , Budget!L27:L$28))</f>
        <v/>
      </c>
      <c r="Q29" s="126"/>
      <c r="R29" s="127"/>
      <c r="S29" s="128" t="str">
        <f aca="false">IF(SUM(C29:Q29) &gt; 0, -SUM(C29:Q29), "-")</f>
        <v>-</v>
      </c>
      <c r="T29" s="138" t="str">
        <f aca="false">IF(S29&lt;0, S29/S$36, "")</f>
        <v/>
      </c>
      <c r="U29" s="139"/>
      <c r="V29" s="131" t="n">
        <f aca="false">B29</f>
        <v>28</v>
      </c>
      <c r="W29" s="140"/>
      <c r="X29" s="140"/>
      <c r="Z29" s="135"/>
      <c r="AA29" s="136"/>
      <c r="AB29" s="137"/>
      <c r="AC29" s="141" t="str">
        <f aca="false">IF(SUM(Z29:AB29)=0,"-",-SUM(Z29:AB29))</f>
        <v>-</v>
      </c>
      <c r="AD29" s="142" t="s">
        <v>113</v>
      </c>
      <c r="AE29" s="146"/>
      <c r="AF29" s="146"/>
      <c r="AG29" s="146"/>
      <c r="XFC29" s="0"/>
      <c r="XFD29" s="0"/>
    </row>
    <row r="30" customFormat="false" ht="12.8" hidden="false" customHeight="false" outlineLevel="0" collapsed="false">
      <c r="B30" s="122" t="n">
        <v>29</v>
      </c>
      <c r="C30" s="135"/>
      <c r="D30" s="136"/>
      <c r="E30" s="137"/>
      <c r="F30" s="135"/>
      <c r="G30" s="137"/>
      <c r="H30" s="123"/>
      <c r="I30" s="124"/>
      <c r="J30" s="125"/>
      <c r="K30" s="124" t="str">
        <f aca="false">IF(SUMIF(Budget!B34:B$35, 29 , Budget!L34:L$35)=0, "", SUMIF(Budget!B34:B$35, 29 , Budget!L34:L$35))</f>
        <v/>
      </c>
      <c r="L30" s="124" t="str">
        <f aca="false">IF(SUMIF(Budget!B46:B$53, 29 , Budget!L46:L$53)=0, "", SUMIF(Budget!B46:B$53, 29 , Budget!L46:L$53))</f>
        <v/>
      </c>
      <c r="M30" s="124" t="str">
        <f aca="false">IF(Budget!B31= 29,(Budget!L31),"")</f>
        <v/>
      </c>
      <c r="N30" s="124" t="str">
        <f aca="false">IF(Budget!B30= 29,(Budget!L30),"")</f>
        <v/>
      </c>
      <c r="O30" s="124" t="str">
        <f aca="false">IF(SUMIF(Budget!B38:B$39, 29 , Budget!L38:L$39)=0, "", SUMIF(Budget!B38:B$39, 29 , Budget!L38:L$39))</f>
        <v/>
      </c>
      <c r="P30" s="124" t="str">
        <f aca="false">IF(SUMIF(Budget!B27:B$28, 29 , Budget!L27:L$28)=0, "", SUMIF(Budget!B27:B$28, 29 , Budget!L27:L$28))</f>
        <v/>
      </c>
      <c r="Q30" s="126"/>
      <c r="R30" s="127"/>
      <c r="S30" s="128" t="str">
        <f aca="false">IF(SUM(C30:Q30) &gt; 0, -SUM(C30:Q30), "-")</f>
        <v>-</v>
      </c>
      <c r="T30" s="138" t="str">
        <f aca="false">IF(S30&lt;0, S30/S$36, "")</f>
        <v/>
      </c>
      <c r="U30" s="139"/>
      <c r="V30" s="131" t="n">
        <f aca="false">B30</f>
        <v>29</v>
      </c>
      <c r="W30" s="140"/>
      <c r="X30" s="140"/>
      <c r="Z30" s="135"/>
      <c r="AA30" s="136"/>
      <c r="AB30" s="137"/>
      <c r="AC30" s="141" t="str">
        <f aca="false">IF(SUM(Z30:AB30)=0,"-",-SUM(Z30:AB30))</f>
        <v>-</v>
      </c>
      <c r="AD30" s="142" t="s">
        <v>114</v>
      </c>
      <c r="AE30" s="146"/>
      <c r="AF30" s="146"/>
      <c r="AG30" s="146"/>
      <c r="XFC30" s="0"/>
      <c r="XFD30" s="0"/>
    </row>
    <row r="31" customFormat="false" ht="12.8" hidden="false" customHeight="false" outlineLevel="0" collapsed="false">
      <c r="B31" s="122" t="n">
        <v>30</v>
      </c>
      <c r="C31" s="135"/>
      <c r="D31" s="136"/>
      <c r="E31" s="137"/>
      <c r="F31" s="135"/>
      <c r="G31" s="137"/>
      <c r="H31" s="123"/>
      <c r="I31" s="124"/>
      <c r="J31" s="125"/>
      <c r="K31" s="124" t="str">
        <f aca="false">IF(SUMIF(Budget!B34:B$35, 29 , Budget!L34:L$35)=0, "", SUMIF(Budget!B34:B$35, 29 , Budget!L34:L$35))</f>
        <v/>
      </c>
      <c r="L31" s="124" t="str">
        <f aca="false">IF(SUMIF(Budget!B46:B$53, 30 , Budget!L46:L$53)=0, "", SUMIF(Budget!B46:B$53, 30 , Budget!L46:L$53))</f>
        <v/>
      </c>
      <c r="M31" s="124" t="str">
        <f aca="false">IF(Budget!B31= 30 ,(Budget!L31),"")</f>
        <v/>
      </c>
      <c r="N31" s="124" t="str">
        <f aca="false">IF(Budget!B30= 30 ,(Budget!L30),"")</f>
        <v/>
      </c>
      <c r="O31" s="124" t="str">
        <f aca="false">IF(SUMIF(Budget!B38:B$39, 30 , Budget!L38:L$39)=0, "", SUMIF(Budget!B38:B$39, 30 , Budget!L38:L$39))</f>
        <v/>
      </c>
      <c r="P31" s="124" t="str">
        <f aca="false">IF(SUMIF(Budget!B27:B$28, 30 , Budget!L27:L$28)=0, "", SUMIF(Budget!B27:B$28, 30 , Budget!L27:L$28))</f>
        <v/>
      </c>
      <c r="Q31" s="126"/>
      <c r="R31" s="127"/>
      <c r="S31" s="128" t="str">
        <f aca="false">IF(SUM(C31:Q31) &gt; 0, -SUM(C31:Q31), "-")</f>
        <v>-</v>
      </c>
      <c r="T31" s="138" t="str">
        <f aca="false">IF(S31&lt;0, S31/S$36, "")</f>
        <v/>
      </c>
      <c r="U31" s="139"/>
      <c r="V31" s="131" t="n">
        <f aca="false">B31</f>
        <v>30</v>
      </c>
      <c r="W31" s="140"/>
      <c r="X31" s="140"/>
      <c r="Z31" s="135"/>
      <c r="AA31" s="136"/>
      <c r="AB31" s="137"/>
      <c r="AC31" s="141" t="str">
        <f aca="false">IF(SUM(Z31:AB31)=0,"-",-SUM(Z31:AB31))</f>
        <v>-</v>
      </c>
      <c r="AD31" s="142" t="s">
        <v>115</v>
      </c>
      <c r="AE31" s="146"/>
      <c r="AF31" s="146"/>
      <c r="AG31" s="146"/>
      <c r="XFC31" s="0"/>
      <c r="XFD31" s="0"/>
    </row>
    <row r="32" customFormat="false" ht="12.8" hidden="false" customHeight="false" outlineLevel="0" collapsed="false">
      <c r="B32" s="122" t="n">
        <v>31</v>
      </c>
      <c r="C32" s="135"/>
      <c r="D32" s="136"/>
      <c r="E32" s="137"/>
      <c r="F32" s="135"/>
      <c r="G32" s="137"/>
      <c r="H32" s="123"/>
      <c r="I32" s="124"/>
      <c r="J32" s="125"/>
      <c r="K32" s="124" t="str">
        <f aca="false">IF(SUMIF(Budget!B34:B$35, 36 , Budget!L34:L$35)=0, "", SUMIF(Budget!B34:B$35, 36 , Budget!L34:L$35))</f>
        <v/>
      </c>
      <c r="L32" s="124" t="str">
        <f aca="false">IF(SUMIF(Budget!B46:B$53, 36 , Budget!L46:L$53)=0, "", SUMIF(Budget!B46:B$53, 36 , Budget!L46:L$53))</f>
        <v/>
      </c>
      <c r="M32" s="124" t="str">
        <f aca="false">IF(Budget!B31= 36 ,(Budget!L31),"")</f>
        <v/>
      </c>
      <c r="N32" s="124" t="str">
        <f aca="false">IF(Budget!B30= 36 ,(Budget!L30),"")</f>
        <v/>
      </c>
      <c r="O32" s="124" t="str">
        <f aca="false">IF(SUMIF(Budget!B38:B$39, 36 , Budget!L38:L$39)=0, "", SUMIF(Budget!B38:B$39, 36 , Budget!L38:L$39))</f>
        <v/>
      </c>
      <c r="P32" s="124" t="str">
        <f aca="false">IF(SUMIF(Budget!B27:B$28, 36 , Budget!L27:L$28)=0, "", SUMIF(Budget!B27:B$28, 36 , Budget!L27:L$28))</f>
        <v/>
      </c>
      <c r="Q32" s="126"/>
      <c r="R32" s="127"/>
      <c r="S32" s="128" t="str">
        <f aca="false">IF(SUM(C32:Q32) &gt; 0, -SUM(C32:Q32), "-")</f>
        <v>-</v>
      </c>
      <c r="T32" s="138" t="str">
        <f aca="false">IF(S32&lt;0, S32/S$36, "")</f>
        <v/>
      </c>
      <c r="U32" s="139" t="n">
        <v>6600</v>
      </c>
      <c r="V32" s="131" t="n">
        <f aca="false">B32</f>
        <v>31</v>
      </c>
      <c r="W32" s="140"/>
      <c r="X32" s="140"/>
      <c r="Z32" s="147"/>
      <c r="AA32" s="148"/>
      <c r="AB32" s="149"/>
      <c r="AC32" s="150" t="str">
        <f aca="false">IF(SUM(Z32:AB32)=0,"-",-SUM(Z32:AB32))</f>
        <v>-</v>
      </c>
      <c r="AD32" s="151" t="s">
        <v>116</v>
      </c>
      <c r="AE32" s="146"/>
      <c r="AF32" s="146"/>
      <c r="AG32" s="146"/>
      <c r="XFC32" s="0"/>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C33" s="0"/>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117</v>
      </c>
      <c r="AC34" s="164" t="s">
        <v>46</v>
      </c>
      <c r="XFC34" s="0"/>
      <c r="XFD34" s="0"/>
    </row>
    <row r="35" customFormat="false" ht="23.85" hidden="false" customHeight="true" outlineLevel="0" collapsed="false">
      <c r="B35" s="166" t="s">
        <v>118</v>
      </c>
      <c r="C35" s="167" t="str">
        <f aca="false">IF((C36)&lt;0, C36/S36,"")</f>
        <v/>
      </c>
      <c r="D35" s="167" t="str">
        <f aca="false">IF((D36)&lt;0, D36/$S36,"")</f>
        <v/>
      </c>
      <c r="E35" s="167" t="str">
        <f aca="false">IF((E36)&lt;0, E36/$S36,"")</f>
        <v/>
      </c>
      <c r="F35" s="167" t="str">
        <f aca="false">IF((F36)&lt;0, F36/$S36,"")</f>
        <v/>
      </c>
      <c r="G35" s="167" t="str">
        <f aca="false">IF((G36)&lt;0, G36/$S36,"")</f>
        <v/>
      </c>
      <c r="H35" s="167" t="str">
        <f aca="false">IF((H36)&lt;0, H36/$S36,"")</f>
        <v/>
      </c>
      <c r="I35" s="167" t="str">
        <f aca="false">IF((I36)&lt;0, I36/$S36,"")</f>
        <v/>
      </c>
      <c r="J35" s="167" t="str">
        <f aca="false">IF((J36)&lt;0, J36/$S36,"")</f>
        <v/>
      </c>
      <c r="K35" s="167" t="str">
        <f aca="false">IF((K36)&lt;0, K36/$S36,"")</f>
        <v/>
      </c>
      <c r="L35" s="167" t="n">
        <f aca="false">IF((L36)&lt;0, L36/$S36,"")</f>
        <v>0.0203196985263953</v>
      </c>
      <c r="M35" s="167" t="n">
        <f aca="false">IF((M36)&lt;0, M36/$S36,"")</f>
        <v>0.0176077430503872</v>
      </c>
      <c r="N35" s="167" t="n">
        <f aca="false">IF((N36)&lt;0, N36/$S36,"")</f>
        <v>0.962072558423218</v>
      </c>
      <c r="O35" s="167" t="str">
        <f aca="false">IF((O36)&lt;0, O36/$S36,"")</f>
        <v/>
      </c>
      <c r="P35" s="167" t="str">
        <f aca="false">IF((P36)&lt;0, P36/$S36,"")</f>
        <v/>
      </c>
      <c r="Q35" s="167" t="str">
        <f aca="false">IF((Q36)&lt;0, Q36/$S36,"")</f>
        <v/>
      </c>
      <c r="R35" s="167"/>
      <c r="S35" s="164"/>
      <c r="T35" s="164"/>
      <c r="U35" s="164"/>
      <c r="V35" s="164"/>
      <c r="W35" s="164"/>
      <c r="X35" s="165"/>
      <c r="Y35" s="165"/>
      <c r="Z35" s="168" t="str">
        <f aca="false">IF((Z36)&lt;0, Z36/$S36,"")</f>
        <v/>
      </c>
      <c r="AA35" s="168" t="str">
        <f aca="false">IF((AA36)&lt;0, AA36/$S36,"")</f>
        <v/>
      </c>
      <c r="AB35" s="168" t="str">
        <f aca="false">IF((AB36)&lt;0, AB36/$S36,"")</f>
        <v/>
      </c>
      <c r="AC35" s="164"/>
      <c r="XFC35" s="0"/>
      <c r="XFD35" s="0"/>
    </row>
    <row r="36" customFormat="false" ht="12.8" hidden="false" customHeight="false" outlineLevel="0" collapsed="false">
      <c r="B36" s="169" t="s">
        <v>119</v>
      </c>
      <c r="C36" s="170" t="str">
        <f aca="false">IF(SUM(C2:C32) &gt; 0, -SUM(C2:C32), "-")</f>
        <v>-</v>
      </c>
      <c r="D36" s="170" t="str">
        <f aca="false">IF(SUM(D2:D32) &gt; 0, -SUM(D2:D32), "-")</f>
        <v>-</v>
      </c>
      <c r="E36" s="170" t="str">
        <f aca="false">IF(SUM(E2:E32) &gt; 0, -SUM(E2:E32), "-")</f>
        <v>-</v>
      </c>
      <c r="F36" s="170" t="str">
        <f aca="false">IF(SUM(F2:F32) &gt; 0, -SUM(F2:F32), "-")</f>
        <v>-</v>
      </c>
      <c r="G36" s="170" t="str">
        <f aca="false">IF(SUM(G2:G32) &gt; 0, -SUM(G2:G32), "-")</f>
        <v>-</v>
      </c>
      <c r="H36" s="170" t="str">
        <f aca="false">IF(SUM(H2:H32) &gt; 0, -SUM(H2:H32), "-")</f>
        <v>-</v>
      </c>
      <c r="I36" s="170" t="str">
        <f aca="false">IF(SUM(I2:I32) &gt; 0, -SUM(I2:I32), "-")</f>
        <v>-</v>
      </c>
      <c r="J36" s="170" t="str">
        <f aca="false">IF(SUM(J2:J32) &gt; 0, -SUM(J2:J32), "-")</f>
        <v>-</v>
      </c>
      <c r="K36" s="170" t="str">
        <f aca="false">IF(SUM(K2:K32) &gt; 0, -SUM(K2:K32), "-")</f>
        <v>-</v>
      </c>
      <c r="L36" s="170" t="n">
        <f aca="false">IF(SUM(L2:L32) &gt; 0, -SUM(L2:L32), "-")</f>
        <v>-55.97</v>
      </c>
      <c r="M36" s="170" t="n">
        <f aca="false">IF(SUM(M2:M32) &gt; 0, -SUM(M2:M32), "-")</f>
        <v>-48.5</v>
      </c>
      <c r="N36" s="170" t="n">
        <f aca="false">IF(SUM(N2:N32) &gt; 0, -SUM(N2:N32), "-")</f>
        <v>-2650</v>
      </c>
      <c r="O36" s="170" t="str">
        <f aca="false">IF(SUM(O2:O32) &gt; 0, -SUM(O2:O32), "-")</f>
        <v>-</v>
      </c>
      <c r="P36" s="170" t="str">
        <f aca="false">IF(SUM(P2:P32) &gt; 0, -SUM(P2:P32), "-")</f>
        <v>-</v>
      </c>
      <c r="Q36" s="170" t="str">
        <f aca="false">IF(SUM(Q2:Q32) &gt; 0, -SUM(Q2:Q32), "-")</f>
        <v>-</v>
      </c>
      <c r="R36" s="170"/>
      <c r="S36" s="171" t="n">
        <f aca="false">IF(SUM(S2:S32) &lt; 0, SUM(S2:S32), "-")</f>
        <v>-2754.47</v>
      </c>
      <c r="T36" s="171"/>
      <c r="U36" s="171" t="n">
        <f aca="false">IF(SUM(U2:U32) &gt; 0, SUM(U2:U32), "-")</f>
        <v>6600</v>
      </c>
      <c r="V36" s="171" t="n">
        <f aca="false">IF(ISNUMBER(U36),SUM(S36:U36),"-")</f>
        <v>3845.53</v>
      </c>
      <c r="W36" s="171"/>
      <c r="Z36" s="170" t="str">
        <f aca="false">IF(SUM(Z2:Z32) &gt; 0, 0-SUM(Z2:Z32), "-")</f>
        <v>-</v>
      </c>
      <c r="AA36" s="170" t="str">
        <f aca="false">IF(SUM(AA2:AA32) &gt; 0, 0-SUM(AA2:AA32), "-")</f>
        <v>-</v>
      </c>
      <c r="AB36" s="170" t="str">
        <f aca="false">IF(SUM(AB2:AB32) &gt; 0, 0-SUM(AB2:AB32), "-")</f>
        <v>-</v>
      </c>
      <c r="AC36" s="172" t="str">
        <f aca="false">IF(SUM(AC2:AC32) &lt; 0, SUM(AC2:AC32), "-")</f>
        <v>-</v>
      </c>
      <c r="XFC36" s="0"/>
      <c r="XFD36" s="0"/>
    </row>
    <row r="37" customFormat="false" ht="12.8" hidden="false" customHeight="false" outlineLevel="0" collapsed="false">
      <c r="B37" s="173" t="s">
        <v>120</v>
      </c>
      <c r="C37" s="170" t="str">
        <f aca="false">IF(SUM(C2:C32) &gt; 0, -SUM(C2:C32)/31, "")</f>
        <v/>
      </c>
      <c r="D37" s="170" t="str">
        <f aca="false">IF(SUM(D2:D32) &gt; 0, -SUM(D2:D32)/31, "")</f>
        <v/>
      </c>
      <c r="E37" s="170" t="str">
        <f aca="false">IF(SUM(E2:E32) &gt; 0, -SUM(E2:E32)/31, "")</f>
        <v/>
      </c>
      <c r="F37" s="170" t="str">
        <f aca="false">IF(SUM(F2:F32) &gt; 0, -SUM(F2:F32)/31, "")</f>
        <v/>
      </c>
      <c r="G37" s="170" t="str">
        <f aca="false">IF(SUM(G2:G32) &gt; 0, -SUM(G2:G32)/31, "")</f>
        <v/>
      </c>
      <c r="H37" s="170" t="str">
        <f aca="false">IF(SUM(H2:H32) &gt; 0, -SUM(H2:H32)/31, "")</f>
        <v/>
      </c>
      <c r="I37" s="170" t="str">
        <f aca="false">IF(SUM(I2:I32) &gt; 0, -SUM(I2:I32)/31, "")</f>
        <v/>
      </c>
      <c r="J37" s="170" t="str">
        <f aca="false">IF(SUM(J2:J32) &gt; 0, -SUM(J2:J32)/31, "")</f>
        <v/>
      </c>
      <c r="K37" s="170" t="str">
        <f aca="false">IF(SUM(K2:K32) &gt; 0, -SUM(K2:K32)/31, "")</f>
        <v/>
      </c>
      <c r="L37" s="170" t="n">
        <f aca="false">IF(SUM(L2:L32) &gt; 0, -SUM(L2:L32)/31, "")</f>
        <v>-1.80548387096774</v>
      </c>
      <c r="M37" s="170" t="n">
        <f aca="false">IF(SUM(M2:M32) &gt; 0, -SUM(M2:M32)/31, "")</f>
        <v>-1.56451612903226</v>
      </c>
      <c r="N37" s="170" t="n">
        <f aca="false">IF(SUM(N2:N32) &gt; 0, -SUM(N2:N32)/31, "")</f>
        <v>-85.4838709677419</v>
      </c>
      <c r="O37" s="170" t="str">
        <f aca="false">IF(SUM(O2:O32) &gt; 0, -SUM(O2:O32)/31, "")</f>
        <v/>
      </c>
      <c r="P37" s="170" t="str">
        <f aca="false">IF(SUM(P2:P32) &gt; 0, -SUM(P2:P32)/31, "")</f>
        <v/>
      </c>
      <c r="Q37" s="170" t="str">
        <f aca="false">IF(SUM(Q2:Q32) &gt; 0, -SUM(Q2:Q32)/31, "")</f>
        <v/>
      </c>
      <c r="R37" s="170"/>
      <c r="S37" s="174" t="n">
        <f aca="false">IF(SUM(S2:S32) &lt; 0, SUM(S2:S32)/31, "")</f>
        <v>-88.8538709677419</v>
      </c>
      <c r="T37" s="174"/>
      <c r="U37" s="174" t="n">
        <f aca="false">IF(SUM(U2:U32) &gt; 0, SUM(U2:U32)/31, "")</f>
        <v>212.903225806452</v>
      </c>
      <c r="V37" s="174" t="n">
        <f aca="false">IF(ISNUMBER(U37),SUM(S37:U37),"")</f>
        <v>124.04935483871</v>
      </c>
      <c r="W37" s="174"/>
      <c r="Z37" s="170" t="str">
        <f aca="false">IF(SUM(Z2:Z32) &gt; 0, 0-SUM(Z2:Z32)/31, "")</f>
        <v/>
      </c>
      <c r="AA37" s="170" t="str">
        <f aca="false">IF(SUM(AA2:AA32) &gt; 0, 0-SUM(AA2:AA32)/31, "")</f>
        <v/>
      </c>
      <c r="AB37" s="170" t="str">
        <f aca="false">IF(SUM(AB2:AB32) &gt; 0, 0-SUM(AB2:AB32)/31, "")</f>
        <v/>
      </c>
      <c r="AC37" s="174" t="str">
        <f aca="false">IF(SUM(AC2:AC32) &lt; 0, SUM(AC2:AC32)/31, "")</f>
        <v/>
      </c>
      <c r="XFC37" s="0"/>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C2:Q32">
    <cfRule type="dataBar" priority="4">
      <dataBar showValue="1" minLength="0" maxLength="100">
        <cfvo type="min" val="0"/>
        <cfvo type="max" val="0"/>
        <color rgb="FFAFD095"/>
      </dataBar>
      <extLst>
        <ext xmlns:x14="http://schemas.microsoft.com/office/spreadsheetml/2009/9/main" uri="{B025F937-C7B1-47D3-B67F-A62EFF666E3E}">
          <x14:id>{EDD028B2-4A79-4751-9F77-DE18B8D4A143}</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EDD028B2-4A79-4751-9F77-DE18B8D4A143}">
            <x14:dataBar minLength="0" maxLength="100" axisPosition="automatic" gradient="true">
              <x14:cfvo type="autoMin"/>
              <x14:cfvo type="autoMax"/>
              <x14:negativeFillColor rgb="FFFF0000"/>
              <x14:axisColor rgb="FF000000"/>
            </x14:dataBar>
          </x14:cfRule>
          <xm:sqref>C2:Q32</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U2" activeCellId="0" sqref="U2"/>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28</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81</v>
      </c>
      <c r="AA1" s="118"/>
      <c r="AB1" s="118"/>
      <c r="AC1" s="119" t="s">
        <v>5</v>
      </c>
      <c r="AD1" s="119"/>
      <c r="AE1" s="119"/>
    </row>
    <row r="2" s="24" customFormat="true" ht="14.15" hidden="false" customHeight="true" outlineLevel="0" collapsed="false">
      <c r="B2" s="122" t="n">
        <v>1</v>
      </c>
      <c r="C2" s="123"/>
      <c r="D2" s="124"/>
      <c r="E2" s="125"/>
      <c r="F2" s="123"/>
      <c r="G2" s="125"/>
      <c r="H2" s="123"/>
      <c r="I2" s="124"/>
      <c r="J2" s="125"/>
      <c r="K2" s="124" t="str">
        <f aca="false">IF(SUMIF(Budget!B34:B$35, 1 , Budget!M34:M$35)=0, "", SUMIF(Budget!B34:B$35, 1 , Budget!M34:M$35))</f>
        <v/>
      </c>
      <c r="L2" s="124" t="n">
        <f aca="false">IF(SUMIF(Budget!B46:B$53, 1 , Budget!M46:M$53)=0, "", SUMIF(Budget!B46:B$53, 1 , Budget!M46:M$53))</f>
        <v>150</v>
      </c>
      <c r="M2" s="124" t="str">
        <f aca="false">IF(Budget!B31= 1 ,(Budget!M31),"")</f>
        <v/>
      </c>
      <c r="N2" s="124" t="n">
        <f aca="false">IF(Budget!B30= 1 ,(Budget!M30),"")</f>
        <v>2650</v>
      </c>
      <c r="O2" s="124" t="str">
        <f aca="false">IF(SUMIF(Budget!B38:B$39, 1 , Budget!M38:M$39)=0, "", SUMIF(Budget!B38:B$39, 1 , Budget!M38:M$39))</f>
        <v/>
      </c>
      <c r="P2" s="124" t="str">
        <f aca="false">IF(SUMIF(Budget!B27:B$28, 1 , Budget!M27:M$28)=0, "", SUMIF(Budget!B27:B$28, 1 , Budget!M27:M$28))</f>
        <v/>
      </c>
      <c r="Q2" s="126"/>
      <c r="R2" s="127"/>
      <c r="S2" s="128" t="n">
        <f aca="false">IF(SUM(C2:Q2) &gt; 0, -SUM(C2:Q2), "-")</f>
        <v>-2800</v>
      </c>
      <c r="T2" s="129" t="n">
        <f aca="false">IF(S2&lt;0, S2/S$36, "")</f>
        <v>0.964031303473611</v>
      </c>
      <c r="U2" s="130"/>
      <c r="V2" s="131" t="n">
        <f aca="false">B2</f>
        <v>1</v>
      </c>
      <c r="W2" s="132" t="s">
        <v>82</v>
      </c>
      <c r="X2" s="132"/>
      <c r="Z2" s="123"/>
      <c r="AA2" s="124"/>
      <c r="AB2" s="125"/>
      <c r="AC2" s="126" t="str">
        <f aca="false">IF(SUM(Z2:AB2)=0,"-",-SUM(Z2:AB2))</f>
        <v>-</v>
      </c>
      <c r="AD2" s="133" t="s">
        <v>83</v>
      </c>
      <c r="AE2" s="134" t="s">
        <v>84</v>
      </c>
      <c r="AF2" s="134"/>
      <c r="AG2" s="103" t="s">
        <v>70</v>
      </c>
      <c r="XFC2" s="0"/>
      <c r="XFD2" s="0"/>
    </row>
    <row r="3" customFormat="false" ht="12.8" hidden="false" customHeight="true" outlineLevel="0" collapsed="false">
      <c r="B3" s="122" t="n">
        <v>2</v>
      </c>
      <c r="C3" s="135"/>
      <c r="D3" s="136"/>
      <c r="E3" s="137"/>
      <c r="F3" s="135"/>
      <c r="G3" s="137"/>
      <c r="H3" s="123"/>
      <c r="I3" s="124"/>
      <c r="J3" s="125"/>
      <c r="K3" s="124" t="str">
        <f aca="false">IF(SUMIF(Budget!B34:B$35, 2 , Budget!M34:M$35)=0, "", SUMIF(Budget!B34:B$35, 2 , Budget!M34:M$35))</f>
        <v/>
      </c>
      <c r="L3" s="124" t="n">
        <f aca="false">IF(SUMIF(Budget!B46:B$53, 2 , Budget!M46:M$53)=0, "", SUMIF(Budget!B46:B$53, 2 , Budget!M46:M$53))</f>
        <v>10.99</v>
      </c>
      <c r="M3" s="124" t="str">
        <f aca="false">IF(Budget!B31= 2 ,(Budget!M31),"")</f>
        <v/>
      </c>
      <c r="N3" s="124" t="str">
        <f aca="false">IF(Budget!B30= 2 ,(Budget!M30),"")</f>
        <v/>
      </c>
      <c r="O3" s="124" t="str">
        <f aca="false">IF(SUMIF(Budget!B38:B$39, 2 , Budget!M38:M$39)=0, "", SUMIF(Budget!B38:B$39, 2 , Budget!M38:M$39))</f>
        <v/>
      </c>
      <c r="P3" s="124" t="str">
        <f aca="false">IF(SUMIF(Budget!B27:B$28, 2 , Budget!M27:M$28)=0, "", SUMIF(Budget!B27:B$28, 2 , Budget!M27:M$28))</f>
        <v/>
      </c>
      <c r="Q3" s="126"/>
      <c r="R3" s="127"/>
      <c r="S3" s="128" t="n">
        <f aca="false">IF(SUM(C3:Q3) &gt; 0, -SUM(C3:Q3), "-")</f>
        <v>-10.99</v>
      </c>
      <c r="T3" s="138" t="n">
        <f aca="false">IF(S3&lt;0, S3/S$36, "")</f>
        <v>0.00378382286613393</v>
      </c>
      <c r="U3" s="139"/>
      <c r="V3" s="131" t="n">
        <f aca="false">B3</f>
        <v>2</v>
      </c>
      <c r="W3" s="140" t="s">
        <v>85</v>
      </c>
      <c r="X3" s="140"/>
      <c r="Z3" s="135"/>
      <c r="AA3" s="136"/>
      <c r="AB3" s="137"/>
      <c r="AC3" s="141" t="str">
        <f aca="false">IF(SUM(Z3:AB3)=0,"-",-SUM(Z3:AB3))</f>
        <v>-</v>
      </c>
      <c r="AD3" s="142" t="s">
        <v>86</v>
      </c>
      <c r="AE3" s="143"/>
      <c r="XFC3" s="0"/>
      <c r="XFD3" s="0"/>
    </row>
    <row r="4" customFormat="false" ht="12.8" hidden="false" customHeight="false" outlineLevel="0" collapsed="false">
      <c r="B4" s="122" t="n">
        <v>3</v>
      </c>
      <c r="C4" s="135"/>
      <c r="D4" s="136"/>
      <c r="E4" s="137"/>
      <c r="F4" s="135"/>
      <c r="G4" s="137"/>
      <c r="H4" s="123"/>
      <c r="I4" s="124"/>
      <c r="J4" s="125"/>
      <c r="K4" s="124" t="str">
        <f aca="false">IF(SUMIF(Budget!B34:B$35, 3 , Budget!M34:M$35)=0, "", SUMIF(Budget!B34:B$35, 3 , Budget!M34:M$35))</f>
        <v/>
      </c>
      <c r="L4" s="124" t="str">
        <f aca="false">IF(SUMIF(Budget!B46:B$53, 3 , Budget!M46:M$53)=0, "", SUMIF(Budget!B46:B$53, 3 , Budget!M46:M$53))</f>
        <v/>
      </c>
      <c r="M4" s="124" t="str">
        <f aca="false">IF(Budget!B31= 3 ,(Budget!M31),"")</f>
        <v/>
      </c>
      <c r="N4" s="124" t="str">
        <f aca="false">IF(Budget!B30= 3 ,(Budget!M30),"")</f>
        <v/>
      </c>
      <c r="O4" s="124" t="str">
        <f aca="false">IF(SUMIF(Budget!B38:B$39, 3 , Budget!M38:M$39)=0, "", SUMIF(Budget!B38:B$39, 3 , Budget!M38:M$39))</f>
        <v/>
      </c>
      <c r="P4" s="124" t="str">
        <f aca="false">IF(SUMIF(Budget!B27:B$28, 3 , Budget!M27:M$28)=0, "", SUMIF(Budget!B27:B$28, 3 , Budget!M27:M$28))</f>
        <v/>
      </c>
      <c r="Q4" s="126"/>
      <c r="R4" s="127"/>
      <c r="S4" s="128" t="str">
        <f aca="false">IF(SUM(C4:Q4) &gt; 0, -SUM(C4:Q4), "-")</f>
        <v>-</v>
      </c>
      <c r="T4" s="138" t="str">
        <f aca="false">IF(S4&lt;0, S4/S$36, "")</f>
        <v/>
      </c>
      <c r="U4" s="139"/>
      <c r="V4" s="131" t="n">
        <f aca="false">B4</f>
        <v>3</v>
      </c>
      <c r="W4" s="140"/>
      <c r="X4" s="140"/>
      <c r="Z4" s="135"/>
      <c r="AA4" s="136"/>
      <c r="AB4" s="137"/>
      <c r="AC4" s="141" t="str">
        <f aca="false">IF(SUM(Z4:AB4)=0,"-",-SUM(Z4:AB4))</f>
        <v>-</v>
      </c>
      <c r="AD4" s="142" t="s">
        <v>87</v>
      </c>
      <c r="AE4" s="144" t="str">
        <f aca="false">IF((AG2="YES"),"Spent", "")</f>
        <v/>
      </c>
      <c r="AF4" s="59" t="str">
        <f aca="false">IF(AG2="YES", IF(SUM(AC2:AC32) &lt; 0, IF(COUNT(AC2:AC32)=0, "Error: No Data", SUM(AC2:AC32) / COUNT(AC2:AC32)), ""), "")</f>
        <v/>
      </c>
      <c r="AG4" s="1" t="str">
        <f aca="false">IF((AG2="YES"),"per day.", "")</f>
        <v/>
      </c>
      <c r="XFC4" s="0"/>
      <c r="XFD4" s="0"/>
    </row>
    <row r="5" customFormat="false" ht="12.8" hidden="false" customHeight="false" outlineLevel="0" collapsed="false">
      <c r="B5" s="122" t="n">
        <v>4</v>
      </c>
      <c r="C5" s="135"/>
      <c r="D5" s="136"/>
      <c r="E5" s="137"/>
      <c r="F5" s="135"/>
      <c r="G5" s="137"/>
      <c r="H5" s="123"/>
      <c r="I5" s="124"/>
      <c r="J5" s="125"/>
      <c r="K5" s="124" t="str">
        <f aca="false">IF(SUMIF(Budget!B34:B$35, 4 , Budget!M34:M$35)=0, "", SUMIF(Budget!B34:B$35, 4 , Budget!M34:M$35))</f>
        <v/>
      </c>
      <c r="L5" s="124" t="str">
        <f aca="false">IF(SUMIF(Budget!B46:B$53, 4 , Budget!M46:M$53)=0, "", SUMIF(Budget!B46:B$53, 4 , Budget!M46:M$53))</f>
        <v/>
      </c>
      <c r="M5" s="124" t="str">
        <f aca="false">IF(Budget!B31= 4 ,(Budget!M31),"")</f>
        <v/>
      </c>
      <c r="N5" s="124" t="str">
        <f aca="false">IF(Budget!B30= 4 ,(Budget!M30),"")</f>
        <v/>
      </c>
      <c r="O5" s="124" t="str">
        <f aca="false">IF(SUMIF(Budget!B38:B$39, 4 , Budget!M38:M$39)=0, "", SUMIF(Budget!B38:B$39, 4 , Budget!M38:M$39))</f>
        <v/>
      </c>
      <c r="P5" s="124" t="str">
        <f aca="false">IF(SUMIF(Budget!B27:B$28, 4 , Budget!M27:M$28)=0, "", SUMIF(Budget!B27:B$28, 4 , Budget!M27:M$28))</f>
        <v/>
      </c>
      <c r="Q5" s="126"/>
      <c r="R5" s="127"/>
      <c r="S5" s="128" t="str">
        <f aca="false">IF(SUM(C5:Q5) &gt; 0, -SUM(C5:Q5), "-")</f>
        <v>-</v>
      </c>
      <c r="T5" s="138" t="str">
        <f aca="false">IF(S5&lt;0, S5/S$36, "")</f>
        <v/>
      </c>
      <c r="U5" s="139"/>
      <c r="V5" s="131" t="n">
        <f aca="false">B5</f>
        <v>4</v>
      </c>
      <c r="W5" s="140"/>
      <c r="X5" s="140"/>
      <c r="Z5" s="135"/>
      <c r="AA5" s="136"/>
      <c r="AB5" s="137"/>
      <c r="AC5" s="141" t="str">
        <f aca="false">IF(SUM(Z5:AB5)=0,"-",-SUM(Z5:AB5))</f>
        <v>-</v>
      </c>
      <c r="AD5" s="142" t="s">
        <v>88</v>
      </c>
      <c r="XFC5" s="0"/>
      <c r="XFD5" s="0"/>
    </row>
    <row r="6" customFormat="false" ht="12.8" hidden="false" customHeight="false" outlineLevel="0" collapsed="false">
      <c r="B6" s="122" t="n">
        <v>5</v>
      </c>
      <c r="C6" s="135"/>
      <c r="D6" s="136"/>
      <c r="E6" s="137"/>
      <c r="F6" s="135"/>
      <c r="G6" s="137"/>
      <c r="H6" s="123"/>
      <c r="I6" s="124"/>
      <c r="J6" s="125"/>
      <c r="K6" s="124" t="str">
        <f aca="false">IF(SUMIF(Budget!B34:B$35, 5 , Budget!M34:M$35)=0, "", SUMIF(Budget!B34:B$35, 5 , Budget!M34:M$35))</f>
        <v/>
      </c>
      <c r="L6" s="124" t="str">
        <f aca="false">IF(SUMIF(Budget!B46:B$53, 5 , Budget!M46:M$53)=0, "", SUMIF(Budget!B46:B$53, 5 , Budget!M46:M$53))</f>
        <v/>
      </c>
      <c r="M6" s="124" t="str">
        <f aca="false">IF(Budget!B31= 5 ,(Budget!M31),"")</f>
        <v/>
      </c>
      <c r="N6" s="124" t="str">
        <f aca="false">IF(Budget!B30= 5 ,(Budget!M30),"")</f>
        <v/>
      </c>
      <c r="O6" s="124" t="str">
        <f aca="false">IF(SUMIF(Budget!B38:B$39, 5 , Budget!M38:M$39)=0, "", SUMIF(Budget!B38:B$39, 5 , Budget!M38:M$39))</f>
        <v/>
      </c>
      <c r="P6" s="124" t="str">
        <f aca="false">IF(SUMIF(Budget!B27:B$28, 5 , Budget!M27:M$28)=0, "", SUMIF(Budget!B27:B$28, 5 , Budget!M27:M$28))</f>
        <v/>
      </c>
      <c r="Q6" s="126"/>
      <c r="R6" s="127"/>
      <c r="S6" s="128" t="str">
        <f aca="false">IF(SUM(C6:Q6) &gt; 0, -SUM(C6:Q6), "-")</f>
        <v>-</v>
      </c>
      <c r="T6" s="138" t="str">
        <f aca="false">IF(S6&lt;0, S6/S$36, "")</f>
        <v/>
      </c>
      <c r="U6" s="139"/>
      <c r="V6" s="131" t="n">
        <f aca="false">B6</f>
        <v>5</v>
      </c>
      <c r="W6" s="140"/>
      <c r="X6" s="140"/>
      <c r="Z6" s="135"/>
      <c r="AA6" s="136"/>
      <c r="AB6" s="137"/>
      <c r="AC6" s="141" t="str">
        <f aca="false">IF(SUM(Z6:AB6)=0,"-",-SUM(Z6:AB6))</f>
        <v>-</v>
      </c>
      <c r="AD6" s="142" t="s">
        <v>89</v>
      </c>
      <c r="AE6" s="145" t="s">
        <v>72</v>
      </c>
      <c r="XFC6" s="0"/>
      <c r="XFD6" s="0"/>
    </row>
    <row r="7" customFormat="false" ht="12.8" hidden="false" customHeight="true" outlineLevel="0" collapsed="false">
      <c r="B7" s="122" t="n">
        <v>6</v>
      </c>
      <c r="C7" s="135"/>
      <c r="D7" s="136"/>
      <c r="E7" s="137"/>
      <c r="F7" s="135"/>
      <c r="G7" s="137"/>
      <c r="H7" s="123"/>
      <c r="I7" s="124"/>
      <c r="J7" s="125"/>
      <c r="K7" s="124" t="str">
        <f aca="false">IF(SUMIF(Budget!B34:B$35, 6 , Budget!M34:M$35)=0, "", SUMIF(Budget!B34:B$35, 6 , Budget!M34:M$35))</f>
        <v/>
      </c>
      <c r="L7" s="124" t="str">
        <f aca="false">IF(SUMIF(Budget!B46:B$53, 6 , Budget!M46:M$53)=0, "", SUMIF(Budget!B46:B$53, 6 , Budget!M46:M$53))</f>
        <v/>
      </c>
      <c r="M7" s="124" t="str">
        <f aca="false">IF(Budget!B31= 6 ,(Budget!M31),"")</f>
        <v/>
      </c>
      <c r="N7" s="124" t="str">
        <f aca="false">IF(Budget!B30= 6 ,(Budget!M30),"")</f>
        <v/>
      </c>
      <c r="O7" s="124" t="str">
        <f aca="false">IF(SUMIF(Budget!B38:B$39, 6 , Budget!M38:M$39)=0, "", SUMIF(Budget!B38:B$39, 6 , Budget!M38:M$39))</f>
        <v/>
      </c>
      <c r="P7" s="124" t="str">
        <f aca="false">IF(SUMIF(Budget!B27:B$28, 6 , Budget!M27:M$28)=0, "", SUMIF(Budget!B27:B$28, 6 , Budget!M27:M$28))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90</v>
      </c>
      <c r="AE7" s="146" t="s">
        <v>91</v>
      </c>
      <c r="AF7" s="146"/>
      <c r="AG7" s="146"/>
      <c r="XFC7" s="0"/>
      <c r="XFD7" s="0"/>
    </row>
    <row r="8" customFormat="false" ht="12.8" hidden="false" customHeight="false" outlineLevel="0" collapsed="false">
      <c r="B8" s="122" t="n">
        <v>7</v>
      </c>
      <c r="C8" s="135"/>
      <c r="D8" s="136"/>
      <c r="E8" s="137"/>
      <c r="F8" s="135"/>
      <c r="G8" s="137"/>
      <c r="H8" s="123"/>
      <c r="I8" s="124"/>
      <c r="J8" s="125"/>
      <c r="K8" s="124" t="str">
        <f aca="false">IF(SUMIF(Budget!B34:B$35, 7 , Budget!M34:M$35)=0, "", SUMIF(Budget!B34:B$35, 7 , Budget!M34:M$35))</f>
        <v/>
      </c>
      <c r="L8" s="124" t="str">
        <f aca="false">IF(SUMIF(Budget!B46:B$53, 7 , Budget!M46:M$53)=0, "", SUMIF(Budget!B46:B$53, 7 , Budget!M46:M$53))</f>
        <v/>
      </c>
      <c r="M8" s="124" t="str">
        <f aca="false">IF(Budget!B31= 7 ,(Budget!M31),"")</f>
        <v/>
      </c>
      <c r="N8" s="124" t="str">
        <f aca="false">IF(Budget!B30= 7 ,(Budget!M30),"")</f>
        <v/>
      </c>
      <c r="O8" s="124" t="str">
        <f aca="false">IF(SUMIF(Budget!B38:B$39, 7 , Budget!M38:M$39)=0, "", SUMIF(Budget!B38:B$39, 7 , Budget!M38:M$39))</f>
        <v/>
      </c>
      <c r="P8" s="124" t="str">
        <f aca="false">IF(SUMIF(Budget!B27:B$28, 7 , Budget!M27:M$28)=0, "", SUMIF(Budget!B27:B$28, 7 , Budget!M27:M$28))</f>
        <v/>
      </c>
      <c r="Q8" s="126"/>
      <c r="R8" s="127"/>
      <c r="S8" s="128" t="str">
        <f aca="false">IF(SUM(C8:Q8) &gt; 0, -SUM(C8:Q8), "-")</f>
        <v>-</v>
      </c>
      <c r="T8" s="138" t="str">
        <f aca="false">IF(S8&lt;0, S8/S$36, "")</f>
        <v/>
      </c>
      <c r="U8" s="139"/>
      <c r="V8" s="131" t="n">
        <f aca="false">B8</f>
        <v>7</v>
      </c>
      <c r="W8" s="140"/>
      <c r="X8" s="140"/>
      <c r="Z8" s="135"/>
      <c r="AA8" s="136"/>
      <c r="AB8" s="137"/>
      <c r="AC8" s="141" t="str">
        <f aca="false">IF(SUM(Z8:AB8)=0,"-",-SUM(Z8:AB8))</f>
        <v>-</v>
      </c>
      <c r="AD8" s="142" t="s">
        <v>92</v>
      </c>
      <c r="AE8" s="146"/>
      <c r="AF8" s="146"/>
      <c r="AG8" s="146"/>
      <c r="XFC8" s="0"/>
      <c r="XFD8" s="0"/>
    </row>
    <row r="9" customFormat="false" ht="12.8" hidden="false" customHeight="false" outlineLevel="0" collapsed="false">
      <c r="B9" s="122" t="n">
        <v>8</v>
      </c>
      <c r="C9" s="135"/>
      <c r="D9" s="136"/>
      <c r="E9" s="137"/>
      <c r="F9" s="135"/>
      <c r="G9" s="137"/>
      <c r="H9" s="123"/>
      <c r="I9" s="124"/>
      <c r="J9" s="125"/>
      <c r="K9" s="124" t="str">
        <f aca="false">IF(SUMIF(Budget!B34:B$35, 8 , Budget!M34:M$35)=0, "", SUMIF(Budget!B34:B$35, 8 , Budget!M34:M$35))</f>
        <v/>
      </c>
      <c r="L9" s="124" t="str">
        <f aca="false">IF(SUMIF(Budget!B46:B$53, 8 , Budget!M46:M$53)=0, "", SUMIF(Budget!B46:B$53, 8 , Budget!M46:M$53))</f>
        <v/>
      </c>
      <c r="M9" s="124" t="str">
        <f aca="false">IF(Budget!B31= 8 ,(Budget!M31),"")</f>
        <v/>
      </c>
      <c r="N9" s="124" t="str">
        <f aca="false">IF(Budget!B30= 8 ,(Budget!M30),"")</f>
        <v/>
      </c>
      <c r="O9" s="124" t="str">
        <f aca="false">IF(SUMIF(Budget!B38:B$39, 8 , Budget!M38:M$39)=0, "", SUMIF(Budget!B38:B$39, 8 , Budget!M38:M$39))</f>
        <v/>
      </c>
      <c r="P9" s="124" t="str">
        <f aca="false">IF(SUMIF(Budget!B27:B$28, 8 , Budget!M27:M$28)=0, "", SUMIF(Budget!B27:B$28, 8 , Budget!M27:M$28))</f>
        <v/>
      </c>
      <c r="Q9" s="126"/>
      <c r="R9" s="127"/>
      <c r="S9" s="128" t="str">
        <f aca="false">IF(SUM(C9:Q9) &gt; 0, -SUM(C9:Q9), "-")</f>
        <v>-</v>
      </c>
      <c r="T9" s="138" t="str">
        <f aca="false">IF(S9&lt;0, S9/S$36, "")</f>
        <v/>
      </c>
      <c r="U9" s="139"/>
      <c r="V9" s="131" t="n">
        <f aca="false">B9</f>
        <v>8</v>
      </c>
      <c r="W9" s="140"/>
      <c r="X9" s="140"/>
      <c r="Z9" s="135"/>
      <c r="AA9" s="136"/>
      <c r="AB9" s="137"/>
      <c r="AC9" s="141" t="str">
        <f aca="false">IF(SUM(Z9:AB9)=0,"-",-SUM(Z9:AB9))</f>
        <v>-</v>
      </c>
      <c r="AD9" s="142" t="s">
        <v>93</v>
      </c>
      <c r="AE9" s="146"/>
      <c r="AF9" s="146"/>
      <c r="AG9" s="146"/>
      <c r="XFC9" s="0"/>
      <c r="XFD9" s="0"/>
    </row>
    <row r="10" customFormat="false" ht="12.8" hidden="false" customHeight="false" outlineLevel="0" collapsed="false">
      <c r="B10" s="122" t="n">
        <v>9</v>
      </c>
      <c r="C10" s="135"/>
      <c r="D10" s="136"/>
      <c r="E10" s="137"/>
      <c r="F10" s="135"/>
      <c r="G10" s="137"/>
      <c r="H10" s="123"/>
      <c r="I10" s="124"/>
      <c r="J10" s="125"/>
      <c r="K10" s="124" t="str">
        <f aca="false">IF(SUMIF(Budget!B34:B$35, 9 , Budget!M34:M$35)=0, "", SUMIF(Budget!B34:B$35, 9 , Budget!M34:M$35))</f>
        <v/>
      </c>
      <c r="L10" s="124" t="n">
        <f aca="false">IF(SUMIF(Budget!B46:B$53, 9 , Budget!M46:M$53)=0, "", SUMIF(Budget!B46:B$53, 9 , Budget!M46:M$53))</f>
        <v>19.99</v>
      </c>
      <c r="M10" s="124" t="str">
        <f aca="false">IF(Budget!B31= 9 ,(Budget!M31),"")</f>
        <v/>
      </c>
      <c r="N10" s="124" t="str">
        <f aca="false">IF(Budget!B30= 9 ,(Budget!M30),"")</f>
        <v/>
      </c>
      <c r="O10" s="124" t="str">
        <f aca="false">IF(SUMIF(Budget!B38:B$39, 9 , Budget!M38:M$39)=0, "", SUMIF(Budget!B38:B$39, 9 , Budget!M38:M$39))</f>
        <v/>
      </c>
      <c r="P10" s="124" t="str">
        <f aca="false">IF(SUMIF(Budget!B27:B$28, 9 , Budget!M27:M$28)=0, "", SUMIF(Budget!B27:B$28, 9 , Budget!M27:M$28))</f>
        <v/>
      </c>
      <c r="Q10" s="126"/>
      <c r="R10" s="127"/>
      <c r="S10" s="128" t="n">
        <f aca="false">IF(SUM(C10:Q10) &gt; 0, -SUM(C10:Q10), "-")</f>
        <v>-19.99</v>
      </c>
      <c r="T10" s="138" t="n">
        <f aca="false">IF(S10&lt;0, S10/S$36, "")</f>
        <v>0.00688249491301339</v>
      </c>
      <c r="U10" s="139"/>
      <c r="V10" s="131" t="n">
        <f aca="false">B10</f>
        <v>9</v>
      </c>
      <c r="W10" s="140"/>
      <c r="X10" s="140"/>
      <c r="Z10" s="135"/>
      <c r="AA10" s="136"/>
      <c r="AB10" s="137"/>
      <c r="AC10" s="141" t="str">
        <f aca="false">IF(SUM(Z10:AB10)=0,"-",-SUM(Z10:AB10))</f>
        <v>-</v>
      </c>
      <c r="AD10" s="142" t="s">
        <v>94</v>
      </c>
      <c r="AE10" s="146"/>
      <c r="AF10" s="146"/>
      <c r="AG10" s="146"/>
      <c r="XFC10" s="0"/>
      <c r="XFD10" s="0"/>
    </row>
    <row r="11" customFormat="false" ht="12.8" hidden="false" customHeight="false" outlineLevel="0" collapsed="false">
      <c r="B11" s="122" t="n">
        <v>10</v>
      </c>
      <c r="C11" s="135"/>
      <c r="D11" s="136"/>
      <c r="E11" s="137"/>
      <c r="F11" s="135"/>
      <c r="G11" s="137"/>
      <c r="H11" s="123"/>
      <c r="I11" s="124"/>
      <c r="J11" s="125"/>
      <c r="K11" s="124" t="str">
        <f aca="false">IF(SUMIF(Budget!B34:B$35, 10 , Budget!M34:M$35)=0, "", SUMIF(Budget!B34:B$35, 10 , Budget!M34:M$35))</f>
        <v/>
      </c>
      <c r="L11" s="124" t="str">
        <f aca="false">IF(SUMIF(Budget!B46:B$53, 10 , Budget!M46:M$53)=0, "", SUMIF(Budget!B46:B$53, 10 , Budget!M46:M$53))</f>
        <v/>
      </c>
      <c r="M11" s="124" t="n">
        <f aca="false">IF(Budget!B31= 10 ,(Budget!M31),"")</f>
        <v>48.5</v>
      </c>
      <c r="N11" s="124" t="str">
        <f aca="false">IF(Budget!B30= 10 ,(Budget!M30),"")</f>
        <v/>
      </c>
      <c r="O11" s="124" t="str">
        <f aca="false">IF(SUMIF(Budget!B38:B$39, 10 , Budget!M38:M$39)=0, "", SUMIF(Budget!B38:B$39, 10 , Budget!M38:M$39))</f>
        <v/>
      </c>
      <c r="P11" s="124" t="str">
        <f aca="false">IF(SUMIF(Budget!B27:B$28, 10 , Budget!M27:M$28)=0, "", SUMIF(Budget!B27:B$28, 10 , Budget!M27:M$28))</f>
        <v/>
      </c>
      <c r="Q11" s="126"/>
      <c r="R11" s="127"/>
      <c r="S11" s="128" t="n">
        <f aca="false">IF(SUM(C11:Q11) &gt; 0, -SUM(C11:Q11), "-")</f>
        <v>-48.5</v>
      </c>
      <c r="T11" s="138" t="n">
        <f aca="false">IF(S11&lt;0, S11/S$36, "")</f>
        <v>0.0166983993637393</v>
      </c>
      <c r="U11" s="139"/>
      <c r="V11" s="131" t="n">
        <f aca="false">B11</f>
        <v>10</v>
      </c>
      <c r="W11" s="140"/>
      <c r="X11" s="140"/>
      <c r="Z11" s="135"/>
      <c r="AA11" s="136"/>
      <c r="AB11" s="137"/>
      <c r="AC11" s="141" t="str">
        <f aca="false">IF(SUM(Z11:AB11)=0,"-",-SUM(Z11:AB11))</f>
        <v>-</v>
      </c>
      <c r="AD11" s="142" t="s">
        <v>95</v>
      </c>
      <c r="AE11" s="146"/>
      <c r="AF11" s="146"/>
      <c r="AG11" s="146"/>
      <c r="XFC11" s="0"/>
      <c r="XFD11" s="0"/>
    </row>
    <row r="12" customFormat="false" ht="12.8" hidden="false" customHeight="false" outlineLevel="0" collapsed="false">
      <c r="B12" s="122" t="n">
        <v>11</v>
      </c>
      <c r="C12" s="135"/>
      <c r="D12" s="136"/>
      <c r="E12" s="137"/>
      <c r="F12" s="135"/>
      <c r="G12" s="137"/>
      <c r="H12" s="123"/>
      <c r="I12" s="124"/>
      <c r="J12" s="125"/>
      <c r="K12" s="124" t="str">
        <f aca="false">IF(SUMIF(Budget!B34:B$35, 11 , Budget!M34:M$35)=0, "", SUMIF(Budget!B34:B$35, 11 , Budget!M34:M$35))</f>
        <v/>
      </c>
      <c r="L12" s="124" t="str">
        <f aca="false">IF(SUMIF(Budget!B46:B$53, 11 , Budget!M46:M$53)=0, "", SUMIF(Budget!B46:B$53, 11 , Budget!M46:M$53))</f>
        <v/>
      </c>
      <c r="M12" s="124" t="str">
        <f aca="false">IF(Budget!B31= 11 ,(Budget!M31),"")</f>
        <v/>
      </c>
      <c r="N12" s="124" t="str">
        <f aca="false">IF(Budget!B30= 11 ,(Budget!M30),"")</f>
        <v/>
      </c>
      <c r="O12" s="124" t="str">
        <f aca="false">IF(SUMIF(Budget!B38:B$39, 11 , Budget!M38:M$39)=0, "", SUMIF(Budget!B38:B$39, 11 , Budget!M38:M$39))</f>
        <v/>
      </c>
      <c r="P12" s="124" t="str">
        <f aca="false">IF(SUMIF(Budget!B27:B$28, 11 , Budget!M27:M$28)=0, "", SUMIF(Budget!B27:B$28, 11 , Budget!M27:M$28))</f>
        <v/>
      </c>
      <c r="Q12" s="126"/>
      <c r="R12" s="127"/>
      <c r="S12" s="128" t="str">
        <f aca="false">IF(SUM(C12:Q12) &gt; 0, -SUM(C12:Q12), "-")</f>
        <v>-</v>
      </c>
      <c r="T12" s="138" t="str">
        <f aca="false">IF(S12&lt;0, S12/S$36, "")</f>
        <v/>
      </c>
      <c r="U12" s="139"/>
      <c r="V12" s="131" t="n">
        <f aca="false">B12</f>
        <v>11</v>
      </c>
      <c r="W12" s="140"/>
      <c r="X12" s="140"/>
      <c r="Z12" s="135"/>
      <c r="AA12" s="136"/>
      <c r="AB12" s="137"/>
      <c r="AC12" s="141" t="str">
        <f aca="false">IF(SUM(Z12:AB12)=0,"-",-SUM(Z12:AB12))</f>
        <v>-</v>
      </c>
      <c r="AD12" s="142" t="s">
        <v>96</v>
      </c>
      <c r="AE12" s="146"/>
      <c r="AF12" s="146"/>
      <c r="AG12" s="146"/>
      <c r="XFC12" s="0"/>
      <c r="XFD12" s="0"/>
    </row>
    <row r="13" customFormat="false" ht="12.8" hidden="false" customHeight="false" outlineLevel="0" collapsed="false">
      <c r="B13" s="122" t="n">
        <v>12</v>
      </c>
      <c r="C13" s="135"/>
      <c r="D13" s="136"/>
      <c r="E13" s="137"/>
      <c r="F13" s="135"/>
      <c r="G13" s="137"/>
      <c r="H13" s="123"/>
      <c r="I13" s="124"/>
      <c r="J13" s="125"/>
      <c r="K13" s="124" t="str">
        <f aca="false">IF(SUMIF(Budget!B34:B$35, 12 , Budget!M34:M$35)=0, "", SUMIF(Budget!B34:B$35, 12 , Budget!M34:M$35))</f>
        <v/>
      </c>
      <c r="L13" s="124" t="str">
        <f aca="false">IF(SUMIF(Budget!B46:B$53, 12 , Budget!M46:M$53)=0, "", SUMIF(Budget!B46:B$53, 12 , Budget!M46:M$53))</f>
        <v/>
      </c>
      <c r="M13" s="124" t="str">
        <f aca="false">IF(Budget!B31= 12 ,(Budget!M31),"")</f>
        <v/>
      </c>
      <c r="N13" s="124" t="str">
        <f aca="false">IF(Budget!B30= 12 ,(Budget!M30),"")</f>
        <v/>
      </c>
      <c r="O13" s="124" t="str">
        <f aca="false">IF(SUMIF(Budget!B38:B$39, 12 , Budget!M38:M$39)=0, "", SUMIF(Budget!B38:B$39, 12 , Budget!M38:M$39))</f>
        <v/>
      </c>
      <c r="P13" s="124" t="str">
        <f aca="false">IF(SUMIF(Budget!B27:B$28, 12 , Budget!M27:M$28)=0, "", SUMIF(Budget!B27:B$28, 12 , Budget!M27:M$28))</f>
        <v/>
      </c>
      <c r="Q13" s="126"/>
      <c r="R13" s="127"/>
      <c r="S13" s="128" t="str">
        <f aca="false">IF(SUM(C13:Q13) &gt; 0, -SUM(C13:Q13), "-")</f>
        <v>-</v>
      </c>
      <c r="T13" s="138" t="str">
        <f aca="false">IF(S13&lt;0, S13/S$36, "")</f>
        <v/>
      </c>
      <c r="U13" s="139"/>
      <c r="V13" s="131" t="n">
        <f aca="false">B13</f>
        <v>12</v>
      </c>
      <c r="W13" s="140"/>
      <c r="X13" s="140"/>
      <c r="Z13" s="135"/>
      <c r="AA13" s="136"/>
      <c r="AB13" s="137"/>
      <c r="AC13" s="141" t="str">
        <f aca="false">IF(SUM(Z13:AB13)=0,"-",-SUM(Z13:AB13))</f>
        <v>-</v>
      </c>
      <c r="AD13" s="142" t="s">
        <v>97</v>
      </c>
      <c r="AE13" s="146"/>
      <c r="AF13" s="146"/>
      <c r="AG13" s="146"/>
      <c r="XFC13" s="0"/>
      <c r="XFD13" s="0"/>
    </row>
    <row r="14" customFormat="false" ht="12.8" hidden="false" customHeight="false" outlineLevel="0" collapsed="false">
      <c r="B14" s="122" t="n">
        <v>13</v>
      </c>
      <c r="C14" s="135"/>
      <c r="D14" s="136"/>
      <c r="E14" s="137"/>
      <c r="F14" s="135"/>
      <c r="G14" s="137"/>
      <c r="H14" s="123"/>
      <c r="I14" s="124"/>
      <c r="J14" s="125"/>
      <c r="K14" s="124" t="str">
        <f aca="false">IF(SUMIF(Budget!B34:B$35, 13 , Budget!M34:M$35)=0, "", SUMIF(Budget!B34:B$35, 13 , Budget!M34:M$35))</f>
        <v/>
      </c>
      <c r="L14" s="124" t="str">
        <f aca="false">IF(SUMIF(Budget!B46:B$53, 13 , Budget!M46:M$53)=0, "", SUMIF(Budget!B46:B$53, 13 , Budget!M46:M$53))</f>
        <v/>
      </c>
      <c r="M14" s="124" t="str">
        <f aca="false">IF(Budget!B31= 13 ,(Budget!M31),"")</f>
        <v/>
      </c>
      <c r="N14" s="124" t="str">
        <f aca="false">IF(Budget!B30= 13 ,(Budget!M30),"")</f>
        <v/>
      </c>
      <c r="O14" s="124" t="str">
        <f aca="false">IF(SUMIF(Budget!B38:B$39, 13 , Budget!M38:M$39)=0, "", SUMIF(Budget!B38:B$39, 13 , Budget!M38:M$39))</f>
        <v/>
      </c>
      <c r="P14" s="124" t="str">
        <f aca="false">IF(SUMIF(Budget!B27:B$28, 13 , Budget!M27:M$28)=0, "", SUMIF(Budget!B27:B$28, 13 , Budget!M27:M$28))</f>
        <v/>
      </c>
      <c r="Q14" s="126"/>
      <c r="R14" s="127"/>
      <c r="S14" s="128" t="str">
        <f aca="false">IF(SUM(C14:Q14) &gt; 0, -SUM(C14:Q14), "-")</f>
        <v>-</v>
      </c>
      <c r="T14" s="138" t="str">
        <f aca="false">IF(S14&lt;0, S14/S$36, "")</f>
        <v/>
      </c>
      <c r="U14" s="139"/>
      <c r="V14" s="131" t="n">
        <f aca="false">B14</f>
        <v>13</v>
      </c>
      <c r="W14" s="140"/>
      <c r="X14" s="140"/>
      <c r="Z14" s="135"/>
      <c r="AA14" s="136"/>
      <c r="AB14" s="137"/>
      <c r="AC14" s="141" t="str">
        <f aca="false">IF(SUM(Z14:AB14)=0,"-",-SUM(Z14:AB14))</f>
        <v>-</v>
      </c>
      <c r="AD14" s="142" t="s">
        <v>98</v>
      </c>
      <c r="AE14" s="146"/>
      <c r="AF14" s="146"/>
      <c r="AG14" s="146"/>
      <c r="XFC14" s="0"/>
      <c r="XFD14" s="0"/>
    </row>
    <row r="15" customFormat="false" ht="12.8" hidden="false" customHeight="false" outlineLevel="0" collapsed="false">
      <c r="B15" s="122" t="n">
        <v>14</v>
      </c>
      <c r="C15" s="135"/>
      <c r="D15" s="136"/>
      <c r="E15" s="137"/>
      <c r="F15" s="135"/>
      <c r="G15" s="137"/>
      <c r="H15" s="123"/>
      <c r="I15" s="124"/>
      <c r="J15" s="125"/>
      <c r="K15" s="124" t="str">
        <f aca="false">IF(SUMIF(Budget!B34:B$35, 14 , Budget!M34:M$35)=0, "", SUMIF(Budget!B34:B$35, 14, Budget!M34:M$35))</f>
        <v/>
      </c>
      <c r="L15" s="124" t="str">
        <f aca="false">IF(SUMIF(Budget!B46:B$53, 14 , Budget!M46:M$53)=0, "", SUMIF(Budget!B46:B$53, 14, Budget!M46:M$53))</f>
        <v/>
      </c>
      <c r="M15" s="124" t="str">
        <f aca="false">IF(Budget!B31= 14 ,(Budget!M31),"")</f>
        <v/>
      </c>
      <c r="N15" s="124" t="str">
        <f aca="false">IF(Budget!B30= 14 ,(Budget!M30),"")</f>
        <v/>
      </c>
      <c r="O15" s="124" t="str">
        <f aca="false">IF(SUMIF(Budget!B38:B$39, 14 , Budget!M38:M$39)=0, "", SUMIF(Budget!B38:B$39, 14, Budget!M38:M$39))</f>
        <v/>
      </c>
      <c r="P15" s="124" t="str">
        <f aca="false">IF(SUMIF(Budget!B27:B$28, 14 , Budget!M27:M$28)=0, "", SUMIF(Budget!B27:B$28, 14, Budget!M27:M$28))</f>
        <v/>
      </c>
      <c r="Q15" s="126"/>
      <c r="R15" s="127"/>
      <c r="S15" s="128" t="str">
        <f aca="false">IF(SUM(C15:Q15) &gt; 0, -SUM(C15:Q15), "-")</f>
        <v>-</v>
      </c>
      <c r="T15" s="138" t="str">
        <f aca="false">IF(S15&lt;0, S15/S$36, "")</f>
        <v/>
      </c>
      <c r="U15" s="139"/>
      <c r="V15" s="131" t="n">
        <f aca="false">B15</f>
        <v>14</v>
      </c>
      <c r="W15" s="140"/>
      <c r="X15" s="140"/>
      <c r="Z15" s="135"/>
      <c r="AA15" s="136"/>
      <c r="AB15" s="137"/>
      <c r="AC15" s="141" t="str">
        <f aca="false">IF(SUM(Z15:AB15)=0,"-",-SUM(Z15:AB15))</f>
        <v>-</v>
      </c>
      <c r="AD15" s="142" t="s">
        <v>99</v>
      </c>
      <c r="AE15" s="146"/>
      <c r="AF15" s="146"/>
      <c r="AG15" s="146"/>
      <c r="XFC15" s="0"/>
      <c r="XFD15" s="0"/>
    </row>
    <row r="16" customFormat="false" ht="12.8" hidden="false" customHeight="false" outlineLevel="0" collapsed="false">
      <c r="B16" s="122" t="n">
        <v>15</v>
      </c>
      <c r="C16" s="135"/>
      <c r="D16" s="136"/>
      <c r="E16" s="137"/>
      <c r="F16" s="135"/>
      <c r="G16" s="137"/>
      <c r="H16" s="123"/>
      <c r="I16" s="124"/>
      <c r="J16" s="125"/>
      <c r="K16" s="124" t="str">
        <f aca="false">IF(SUMIF(Budget!B34:B$35, 15 , Budget!M34:M$35)=0, "", SUMIF(Budget!B34:B$35, 15 , Budget!M34:M$35))</f>
        <v/>
      </c>
      <c r="L16" s="124" t="str">
        <f aca="false">IF(SUMIF(Budget!B46:B$53, 15 , Budget!M46:M$53)=0, "", SUMIF(Budget!B46:B$53, 15 , Budget!M46:M$53))</f>
        <v/>
      </c>
      <c r="M16" s="124" t="str">
        <f aca="false">IF(Budget!B31= 15 ,(Budget!M31),"")</f>
        <v/>
      </c>
      <c r="N16" s="124" t="str">
        <f aca="false">IF(Budget!B30= 15 ,(Budget!M30),"")</f>
        <v/>
      </c>
      <c r="O16" s="124" t="str">
        <f aca="false">IF(SUMIF(Budget!B38:B$39, 15 , Budget!M38:M$39)=0, "", SUMIF(Budget!B38:B$39, 15 , Budget!M38:M$39))</f>
        <v/>
      </c>
      <c r="P16" s="124" t="str">
        <f aca="false">IF(SUMIF(Budget!B27:B$28, 15 , Budget!M27:M$28)=0, "", SUMIF(Budget!B27:B$28, 15 , Budget!M27:M$28))</f>
        <v/>
      </c>
      <c r="Q16" s="126"/>
      <c r="R16" s="127"/>
      <c r="S16" s="128" t="str">
        <f aca="false">IF(SUM(C16:Q16) &gt; 0, -SUM(C16:Q16), "-")</f>
        <v>-</v>
      </c>
      <c r="T16" s="138" t="str">
        <f aca="false">IF(S16&lt;0, S16/S$36, "")</f>
        <v/>
      </c>
      <c r="U16" s="139"/>
      <c r="V16" s="131" t="n">
        <f aca="false">B16</f>
        <v>15</v>
      </c>
      <c r="W16" s="140"/>
      <c r="X16" s="140"/>
      <c r="Z16" s="135"/>
      <c r="AA16" s="136"/>
      <c r="AB16" s="137"/>
      <c r="AC16" s="141" t="str">
        <f aca="false">IF(SUM(Z16:AB16)=0,"-",-SUM(Z16:AB16))</f>
        <v>-</v>
      </c>
      <c r="AD16" s="142" t="s">
        <v>100</v>
      </c>
      <c r="AE16" s="146"/>
      <c r="AF16" s="146"/>
      <c r="AG16" s="146"/>
      <c r="XFC16" s="0"/>
      <c r="XFD16" s="0"/>
    </row>
    <row r="17" customFormat="false" ht="12.8" hidden="false" customHeight="false" outlineLevel="0" collapsed="false">
      <c r="B17" s="122" t="n">
        <v>16</v>
      </c>
      <c r="C17" s="135"/>
      <c r="D17" s="136"/>
      <c r="E17" s="137"/>
      <c r="F17" s="135"/>
      <c r="G17" s="137"/>
      <c r="H17" s="123"/>
      <c r="I17" s="124"/>
      <c r="J17" s="125"/>
      <c r="K17" s="124" t="str">
        <f aca="false">IF(SUMIF(Budget!B34:B$35, 16 , Budget!M34:M$35)=0, "", SUMIF(Budget!B34:B$35, 16 , Budget!M34:M$35))</f>
        <v/>
      </c>
      <c r="L17" s="124" t="str">
        <f aca="false">IF(SUMIF(Budget!B46:B$53, 16 , Budget!M46:M$53)=0, "", SUMIF(Budget!B46:B$53, 16 , Budget!M46:M$53))</f>
        <v/>
      </c>
      <c r="M17" s="124" t="str">
        <f aca="false">IF(Budget!B31= 16 ,(Budget!M31),"")</f>
        <v/>
      </c>
      <c r="N17" s="124" t="str">
        <f aca="false">IF(Budget!B30= 16 ,(Budget!M30),"")</f>
        <v/>
      </c>
      <c r="O17" s="124" t="str">
        <f aca="false">IF(SUMIF(Budget!B38:B$39, 16 , Budget!M38:M$39)=0, "", SUMIF(Budget!B38:B$39, 16 , Budget!M38:M$39))</f>
        <v/>
      </c>
      <c r="P17" s="124" t="str">
        <f aca="false">IF(SUMIF(Budget!B27:B$28, 16 , Budget!M27:M$28)=0, "", SUMIF(Budget!B27:B$28, 16 , Budget!M27:M$28))</f>
        <v/>
      </c>
      <c r="Q17" s="126"/>
      <c r="R17" s="127"/>
      <c r="S17" s="128" t="str">
        <f aca="false">IF(SUM(C17:Q17) &gt; 0, -SUM(C17:Q17), "-")</f>
        <v>-</v>
      </c>
      <c r="T17" s="138" t="str">
        <f aca="false">IF(S17&lt;0, S17/S$36, "")</f>
        <v/>
      </c>
      <c r="U17" s="139"/>
      <c r="V17" s="131" t="n">
        <f aca="false">B17</f>
        <v>16</v>
      </c>
      <c r="W17" s="140"/>
      <c r="X17" s="140"/>
      <c r="Z17" s="135"/>
      <c r="AA17" s="136"/>
      <c r="AB17" s="137"/>
      <c r="AC17" s="141" t="str">
        <f aca="false">IF(SUM(Z17:AB17)=0,"-",-SUM(Z17:AB17))</f>
        <v>-</v>
      </c>
      <c r="AD17" s="142" t="s">
        <v>101</v>
      </c>
      <c r="AE17" s="146"/>
      <c r="AF17" s="146"/>
      <c r="AG17" s="146"/>
      <c r="XFC17" s="0"/>
      <c r="XFD17" s="0"/>
    </row>
    <row r="18" customFormat="false" ht="12.8" hidden="false" customHeight="false" outlineLevel="0" collapsed="false">
      <c r="B18" s="122" t="n">
        <v>17</v>
      </c>
      <c r="C18" s="135"/>
      <c r="D18" s="136"/>
      <c r="E18" s="137"/>
      <c r="F18" s="135"/>
      <c r="G18" s="137"/>
      <c r="H18" s="123"/>
      <c r="I18" s="124"/>
      <c r="J18" s="125"/>
      <c r="K18" s="124" t="str">
        <f aca="false">IF(SUMIF(Budget!B34:B$35, 17 , Budget!M34:M$35)=0, "", SUMIF(Budget!B34:B$35, 17 , Budget!M34:M$35))</f>
        <v/>
      </c>
      <c r="L18" s="124" t="str">
        <f aca="false">IF(SUMIF(Budget!B46:B$53, 17 , Budget!M46:M$53)=0, "", SUMIF(Budget!B46:B$53, 17 , Budget!M46:M$53))</f>
        <v/>
      </c>
      <c r="M18" s="124" t="str">
        <f aca="false">IF(Budget!B31= 17 ,(Budget!M31),"")</f>
        <v/>
      </c>
      <c r="N18" s="124" t="str">
        <f aca="false">IF(Budget!B30= 17 ,(Budget!M30),"")</f>
        <v/>
      </c>
      <c r="O18" s="124" t="str">
        <f aca="false">IF(SUMIF(Budget!B38:B$39, 17 , Budget!M38:M$39)=0, "", SUMIF(Budget!B38:B$39, 17 , Budget!M38:M$39))</f>
        <v/>
      </c>
      <c r="P18" s="124" t="str">
        <f aca="false">IF(SUMIF(Budget!B27:B$28, 17 , Budget!M27:M$28)=0, "", SUMIF(Budget!B27:B$28, 17 , Budget!M27:M$28))</f>
        <v/>
      </c>
      <c r="Q18" s="126"/>
      <c r="R18" s="127"/>
      <c r="S18" s="128" t="str">
        <f aca="false">IF(SUM(C18:Q18) &gt; 0, -SUM(C18:Q18), "-")</f>
        <v>-</v>
      </c>
      <c r="T18" s="138" t="str">
        <f aca="false">IF(S18&lt;0, S18/S$36, "")</f>
        <v/>
      </c>
      <c r="U18" s="139"/>
      <c r="V18" s="131" t="n">
        <f aca="false">B18</f>
        <v>17</v>
      </c>
      <c r="W18" s="140"/>
      <c r="X18" s="140"/>
      <c r="Z18" s="135"/>
      <c r="AA18" s="136"/>
      <c r="AB18" s="137"/>
      <c r="AC18" s="141" t="str">
        <f aca="false">IF(SUM(Z18:AB18)=0,"-",-SUM(Z18:AB18))</f>
        <v>-</v>
      </c>
      <c r="AD18" s="142" t="s">
        <v>102</v>
      </c>
      <c r="AE18" s="146"/>
      <c r="AF18" s="146"/>
      <c r="AG18" s="146"/>
      <c r="XFC18" s="0"/>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Budget!M34:M$35)=0, "", SUMIF(Budget!B34:B$35, 18 , Budget!M34:M$35))</f>
        <v/>
      </c>
      <c r="L19" s="124" t="str">
        <f aca="false">IF(SUMIF(Budget!B46:B$53, 18 , Budget!M46:M$53)=0, "", SUMIF(Budget!B46:B$53, 18 , Budget!M46:M$53))</f>
        <v/>
      </c>
      <c r="M19" s="124" t="str">
        <f aca="false">IF(Budget!B31= 18 ,(Budget!M31),"")</f>
        <v/>
      </c>
      <c r="N19" s="124" t="str">
        <f aca="false">IF(Budget!B30= 18 ,(Budget!M30),"")</f>
        <v/>
      </c>
      <c r="O19" s="124" t="str">
        <f aca="false">IF(SUMIF(Budget!B38:B$39, 18 , Budget!M38:M$39)=0, "", SUMIF(Budget!B38:B$39, 18 , Budget!M38:M$39))</f>
        <v/>
      </c>
      <c r="P19" s="124" t="str">
        <f aca="false">IF(SUMIF(Budget!B27:B$28, 18 , Budget!M27:M$28)=0, "", SUMIF(Budget!B27:B$28, 18 , Budget!M27:M$28))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103</v>
      </c>
      <c r="AE19" s="146"/>
      <c r="AF19" s="146"/>
      <c r="AG19" s="146"/>
      <c r="XFC19" s="0"/>
      <c r="XFD19" s="0"/>
    </row>
    <row r="20" customFormat="false" ht="12.8" hidden="false" customHeight="false" outlineLevel="0" collapsed="false">
      <c r="B20" s="122" t="n">
        <v>19</v>
      </c>
      <c r="C20" s="135"/>
      <c r="D20" s="136"/>
      <c r="E20" s="137"/>
      <c r="F20" s="135"/>
      <c r="G20" s="137"/>
      <c r="H20" s="123"/>
      <c r="I20" s="124"/>
      <c r="J20" s="125"/>
      <c r="K20" s="124" t="str">
        <f aca="false">IF(SUMIF(Budget!B34:B$35, 19 , Budget!M34:M$35)=0, "", SUMIF(Budget!B34:B$35, 19 , Budget!M34:M$35))</f>
        <v/>
      </c>
      <c r="L20" s="124" t="str">
        <f aca="false">IF(SUMIF(Budget!B46:B$53, 19 , Budget!M46:M$53)=0, "", SUMIF(Budget!B46:B$53, 19 , Budget!M46:M$53))</f>
        <v/>
      </c>
      <c r="M20" s="124" t="str">
        <f aca="false">IF(Budget!B31= 19 ,(Budget!M31),"")</f>
        <v/>
      </c>
      <c r="N20" s="124" t="str">
        <f aca="false">IF(Budget!B30= 19 ,(Budget!M30),"")</f>
        <v/>
      </c>
      <c r="O20" s="124" t="str">
        <f aca="false">IF(SUMIF(Budget!B38:B$39, 19 , Budget!M38:M$39)=0, "", SUMIF(Budget!B38:B$39, 19 , Budget!M38:M$39))</f>
        <v/>
      </c>
      <c r="P20" s="124" t="str">
        <f aca="false">IF(SUMIF(Budget!B27:B$28, 19 , Budget!M27:M$28)=0, "", SUMIF(Budget!B27:B$28, 19 , Budget!M27:M$28))</f>
        <v/>
      </c>
      <c r="Q20" s="126"/>
      <c r="R20" s="127"/>
      <c r="S20" s="128" t="str">
        <f aca="false">IF(SUM(C20:Q20) &gt; 0, -SUM(C20:Q20), "-")</f>
        <v>-</v>
      </c>
      <c r="T20" s="138" t="str">
        <f aca="false">IF(S20&lt;0, S20/S$36, "")</f>
        <v/>
      </c>
      <c r="U20" s="139"/>
      <c r="V20" s="131" t="n">
        <f aca="false">B20</f>
        <v>19</v>
      </c>
      <c r="W20" s="140"/>
      <c r="X20" s="140"/>
      <c r="Z20" s="135"/>
      <c r="AA20" s="136"/>
      <c r="AB20" s="137"/>
      <c r="AC20" s="141" t="str">
        <f aca="false">IF(SUM(Z20:AB20)=0,"-",-SUM(Z20:AB20))</f>
        <v>-</v>
      </c>
      <c r="AD20" s="142" t="s">
        <v>104</v>
      </c>
      <c r="AE20" s="146"/>
      <c r="AF20" s="146"/>
      <c r="AG20" s="146"/>
      <c r="XFC20" s="0"/>
      <c r="XFD20" s="0"/>
    </row>
    <row r="21" customFormat="false" ht="12.8" hidden="false" customHeight="false" outlineLevel="0" collapsed="false">
      <c r="B21" s="122" t="n">
        <v>20</v>
      </c>
      <c r="C21" s="135"/>
      <c r="D21" s="136"/>
      <c r="E21" s="137"/>
      <c r="F21" s="135"/>
      <c r="G21" s="137"/>
      <c r="H21" s="123"/>
      <c r="I21" s="124"/>
      <c r="J21" s="125"/>
      <c r="K21" s="124" t="str">
        <f aca="false">IF(SUMIF(Budget!B34:B$35, 20 , Budget!M34:M$35)=0, "", SUMIF(Budget!B34:B$35, 20 , Budget!M34:M$35))</f>
        <v/>
      </c>
      <c r="L21" s="124" t="str">
        <f aca="false">IF(SUMIF(Budget!B46:B$53, 20 , Budget!M46:M$53)=0, "", SUMIF(Budget!B46:B$53, 20 , Budget!M46:M$53))</f>
        <v/>
      </c>
      <c r="M21" s="124" t="str">
        <f aca="false">IF(Budget!B31= 20 ,(Budget!M31),"")</f>
        <v/>
      </c>
      <c r="N21" s="124" t="str">
        <f aca="false">IF(Budget!B30= 20 ,(Budget!M30),"")</f>
        <v/>
      </c>
      <c r="O21" s="124" t="str">
        <f aca="false">IF(SUMIF(Budget!B38:B$39, 20 , Budget!M38:M$39)=0, "", SUMIF(Budget!B38:B$39, 20 , Budget!M38:M$39))</f>
        <v/>
      </c>
      <c r="P21" s="124" t="str">
        <f aca="false">IF(SUMIF(Budget!B27:B$28, 20 , Budget!M27:M$28)=0, "", SUMIF(Budget!B27:B$28, 20 , Budget!M27:M$28))</f>
        <v/>
      </c>
      <c r="Q21" s="126"/>
      <c r="R21" s="127"/>
      <c r="S21" s="128" t="str">
        <f aca="false">IF(SUM(C21:Q21) &gt; 0, -SUM(C21:Q21), "-")</f>
        <v>-</v>
      </c>
      <c r="T21" s="138" t="str">
        <f aca="false">IF(S21&lt;0, S21/S$36, "")</f>
        <v/>
      </c>
      <c r="U21" s="139"/>
      <c r="V21" s="131" t="n">
        <f aca="false">B21</f>
        <v>20</v>
      </c>
      <c r="W21" s="140"/>
      <c r="X21" s="140"/>
      <c r="Z21" s="135"/>
      <c r="AA21" s="136"/>
      <c r="AB21" s="137"/>
      <c r="AC21" s="141" t="str">
        <f aca="false">IF(SUM(Z21:AB21)=0,"-",-SUM(Z21:AB21))</f>
        <v>-</v>
      </c>
      <c r="AD21" s="142" t="s">
        <v>105</v>
      </c>
      <c r="AE21" s="146"/>
      <c r="AF21" s="146"/>
      <c r="AG21" s="146"/>
      <c r="XFC21" s="0"/>
      <c r="XFD21" s="0"/>
    </row>
    <row r="22" customFormat="false" ht="12.8" hidden="false" customHeight="false" outlineLevel="0" collapsed="false">
      <c r="B22" s="122" t="n">
        <v>21</v>
      </c>
      <c r="C22" s="135"/>
      <c r="D22" s="136"/>
      <c r="E22" s="137"/>
      <c r="F22" s="135"/>
      <c r="G22" s="137"/>
      <c r="H22" s="123"/>
      <c r="I22" s="124"/>
      <c r="J22" s="125"/>
      <c r="K22" s="124" t="str">
        <f aca="false">IF(SUMIF(Budget!B34:B$35, 21 , Budget!M34:M$35)=0, "", SUMIF(Budget!B34:B$35, 21 , Budget!M34:M$35))</f>
        <v/>
      </c>
      <c r="L22" s="124" t="str">
        <f aca="false">IF(SUMIF(Budget!B46:B$53, 21 , Budget!M46:M$53)=0, "", SUMIF(Budget!B46:B$53, 21 , Budget!M46:M$53))</f>
        <v/>
      </c>
      <c r="M22" s="124" t="str">
        <f aca="false">IF(Budget!B31= 21 ,(Budget!M31),"")</f>
        <v/>
      </c>
      <c r="N22" s="124" t="str">
        <f aca="false">IF(Budget!B30= 21 ,(Budget!M30),"")</f>
        <v/>
      </c>
      <c r="O22" s="124" t="str">
        <f aca="false">IF(SUMIF(Budget!B38:B$39, 21 , Budget!M38:M$39)=0, "", SUMIF(Budget!B38:B$39, 21 , Budget!M38:M$39))</f>
        <v/>
      </c>
      <c r="P22" s="124" t="str">
        <f aca="false">IF(SUMIF(Budget!B27:B$28, 21 , Budget!M27:M$28)=0, "", SUMIF(Budget!B27:B$28, 21 , Budget!M27:M$28))</f>
        <v/>
      </c>
      <c r="Q22" s="126"/>
      <c r="R22" s="127"/>
      <c r="S22" s="128" t="str">
        <f aca="false">IF(SUM(C22:Q22) &gt; 0, -SUM(C22:Q22), "-")</f>
        <v>-</v>
      </c>
      <c r="T22" s="138" t="str">
        <f aca="false">IF(S22&lt;0, S22/S$36, "")</f>
        <v/>
      </c>
      <c r="U22" s="139"/>
      <c r="V22" s="131" t="n">
        <f aca="false">B22</f>
        <v>21</v>
      </c>
      <c r="W22" s="140"/>
      <c r="X22" s="140"/>
      <c r="Z22" s="135"/>
      <c r="AA22" s="136"/>
      <c r="AB22" s="137"/>
      <c r="AC22" s="141" t="str">
        <f aca="false">IF(SUM(Z22:AB22)=0,"-",-SUM(Z22:AB22))</f>
        <v>-</v>
      </c>
      <c r="AD22" s="142" t="s">
        <v>106</v>
      </c>
      <c r="AE22" s="146"/>
      <c r="AF22" s="146"/>
      <c r="AG22" s="146"/>
      <c r="XFC22" s="0"/>
      <c r="XFD22" s="0"/>
    </row>
    <row r="23" customFormat="false" ht="12.8" hidden="false" customHeight="false" outlineLevel="0" collapsed="false">
      <c r="B23" s="122" t="n">
        <v>22</v>
      </c>
      <c r="C23" s="135"/>
      <c r="D23" s="136"/>
      <c r="E23" s="137"/>
      <c r="F23" s="135"/>
      <c r="G23" s="137"/>
      <c r="H23" s="123"/>
      <c r="I23" s="124"/>
      <c r="J23" s="125"/>
      <c r="K23" s="124" t="str">
        <f aca="false">IF(SUMIF(Budget!B34:B$35, 22 , Budget!M34:M$35)=0, "", SUMIF(Budget!B34:B$35, 22 , Budget!M34:M$35))</f>
        <v/>
      </c>
      <c r="L23" s="124" t="str">
        <f aca="false">IF(SUMIF(Budget!B46:B$53, 22 , Budget!M46:M$53)=0, "", SUMIF(Budget!B46:B$53, 22 , Budget!M46:M$53))</f>
        <v/>
      </c>
      <c r="M23" s="124" t="str">
        <f aca="false">IF(Budget!B31= 22 ,(Budget!M31),"")</f>
        <v/>
      </c>
      <c r="N23" s="124" t="str">
        <f aca="false">IF(Budget!B30= 22 ,(Budget!M30),"")</f>
        <v/>
      </c>
      <c r="O23" s="124" t="str">
        <f aca="false">IF(SUMIF(Budget!B38:B$39, 22 , Budget!M38:M$39)=0, "", SUMIF(Budget!B38:B$39, 22 , Budget!M38:M$39))</f>
        <v/>
      </c>
      <c r="P23" s="124" t="str">
        <f aca="false">IF(SUMIF(Budget!B27:B$28, 22 , Budget!M27:M$28)=0, "", SUMIF(Budget!B27:B$28, 22 , Budget!M27:M$28))</f>
        <v/>
      </c>
      <c r="Q23" s="126"/>
      <c r="R23" s="127"/>
      <c r="S23" s="128" t="str">
        <f aca="false">IF(SUM(C23:Q23) &gt; 0, -SUM(C23:Q23), "-")</f>
        <v>-</v>
      </c>
      <c r="T23" s="138" t="str">
        <f aca="false">IF(S23&lt;0, S23/S$36, "")</f>
        <v/>
      </c>
      <c r="U23" s="139"/>
      <c r="V23" s="131" t="n">
        <f aca="false">B23</f>
        <v>22</v>
      </c>
      <c r="W23" s="140"/>
      <c r="X23" s="140"/>
      <c r="Z23" s="135"/>
      <c r="AA23" s="136"/>
      <c r="AB23" s="137"/>
      <c r="AC23" s="141" t="str">
        <f aca="false">IF(SUM(Z23:AB23)=0,"-",-SUM(Z23:AB23))</f>
        <v>-</v>
      </c>
      <c r="AD23" s="142" t="s">
        <v>107</v>
      </c>
      <c r="AE23" s="146"/>
      <c r="AF23" s="146"/>
      <c r="AG23" s="146"/>
      <c r="XFC23" s="0"/>
      <c r="XFD23" s="0"/>
    </row>
    <row r="24" customFormat="false" ht="12.8" hidden="false" customHeight="false" outlineLevel="0" collapsed="false">
      <c r="B24" s="122" t="n">
        <v>23</v>
      </c>
      <c r="C24" s="135"/>
      <c r="D24" s="136"/>
      <c r="E24" s="137"/>
      <c r="F24" s="135"/>
      <c r="G24" s="137"/>
      <c r="H24" s="123"/>
      <c r="I24" s="124"/>
      <c r="J24" s="125"/>
      <c r="K24" s="124" t="str">
        <f aca="false">IF(SUMIF(Budget!B34:B$35, 23 , Budget!M34:M$35)=0, "", SUMIF(Budget!B34:B$35, 23 , Budget!M34:M$35))</f>
        <v/>
      </c>
      <c r="L24" s="124" t="n">
        <f aca="false">IF(SUMIF(Budget!B46:B$53, 23 , Budget!M46:M$53)=0, "", SUMIF(Budget!B46:B$53, 23 , Budget!M46:M$53))</f>
        <v>24.99</v>
      </c>
      <c r="M24" s="124" t="str">
        <f aca="false">IF(Budget!B31= 23 ,(Budget!M31),"")</f>
        <v/>
      </c>
      <c r="N24" s="124" t="str">
        <f aca="false">IF(Budget!B30= 23 ,(Budget!M30),"")</f>
        <v/>
      </c>
      <c r="O24" s="124" t="str">
        <f aca="false">IF(SUMIF(Budget!B38:B$39, 23 , Budget!M38:M$39)=0, "", SUMIF(Budget!B38:B$39, 23 , Budget!M38:M$39))</f>
        <v/>
      </c>
      <c r="P24" s="124" t="str">
        <f aca="false">IF(SUMIF(Budget!B27:B$28, 23 , Budget!M27:M$28)=0, "", SUMIF(Budget!B27:B$28, 23 , Budget!M27:M$28))</f>
        <v/>
      </c>
      <c r="Q24" s="126"/>
      <c r="R24" s="127"/>
      <c r="S24" s="128" t="n">
        <f aca="false">IF(SUM(C24:Q24) &gt; 0, -SUM(C24:Q24), "-")</f>
        <v>-24.99</v>
      </c>
      <c r="T24" s="138" t="n">
        <f aca="false">IF(S24&lt;0, S24/S$36, "")</f>
        <v>0.00860397938350198</v>
      </c>
      <c r="U24" s="139"/>
      <c r="V24" s="131" t="n">
        <f aca="false">B24</f>
        <v>23</v>
      </c>
      <c r="W24" s="140"/>
      <c r="X24" s="140"/>
      <c r="Z24" s="135"/>
      <c r="AA24" s="136"/>
      <c r="AB24" s="137"/>
      <c r="AC24" s="141" t="str">
        <f aca="false">IF(SUM(Z24:AB24)=0,"-",-SUM(Z24:AB24))</f>
        <v>-</v>
      </c>
      <c r="AD24" s="142" t="s">
        <v>108</v>
      </c>
      <c r="AE24" s="146"/>
      <c r="AF24" s="146"/>
      <c r="AG24" s="146"/>
      <c r="XFC24" s="0"/>
      <c r="XFD24" s="0"/>
    </row>
    <row r="25" customFormat="false" ht="12.8" hidden="false" customHeight="false" outlineLevel="0" collapsed="false">
      <c r="B25" s="122" t="n">
        <v>24</v>
      </c>
      <c r="C25" s="135"/>
      <c r="D25" s="136"/>
      <c r="E25" s="137"/>
      <c r="F25" s="135"/>
      <c r="G25" s="137"/>
      <c r="H25" s="123"/>
      <c r="I25" s="124"/>
      <c r="J25" s="125"/>
      <c r="K25" s="124" t="str">
        <f aca="false">IF(SUMIF(Budget!B34:B$35, 24 , Budget!M34:M$35)=0, "", SUMIF(Budget!B34:B$35, 24 , Budget!M34:M$35))</f>
        <v/>
      </c>
      <c r="L25" s="124" t="str">
        <f aca="false">IF(SUMIF(Budget!B46:B$53, 24 , Budget!M46:M$53)=0, "", SUMIF(Budget!B46:B$53, 24 , Budget!M46:M$53))</f>
        <v/>
      </c>
      <c r="M25" s="124" t="str">
        <f aca="false">IF(Budget!B31= 24 ,(Budget!M31),"")</f>
        <v/>
      </c>
      <c r="N25" s="124" t="str">
        <f aca="false">IF(Budget!B30= 24 ,(Budget!M30),"")</f>
        <v/>
      </c>
      <c r="O25" s="124" t="str">
        <f aca="false">IF(SUMIF(Budget!B38:B$39, 24 , Budget!M38:M$39)=0, "", SUMIF(Budget!B38:B$39, 24 , Budget!M38:M$39))</f>
        <v/>
      </c>
      <c r="P25" s="124" t="str">
        <f aca="false">IF(SUMIF(Budget!B27:B$28, 24 , Budget!M27:M$28)=0, "", SUMIF(Budget!B27:B$28, 24 , Budget!M27:M$28))</f>
        <v/>
      </c>
      <c r="Q25" s="126"/>
      <c r="R25" s="127"/>
      <c r="S25" s="128" t="str">
        <f aca="false">IF(SUM(C25:Q25) &gt; 0, -SUM(C25:Q25), "-")</f>
        <v>-</v>
      </c>
      <c r="T25" s="138" t="str">
        <f aca="false">IF(S25&lt;0, S25/S$36, "")</f>
        <v/>
      </c>
      <c r="U25" s="139"/>
      <c r="V25" s="131" t="n">
        <f aca="false">B25</f>
        <v>24</v>
      </c>
      <c r="W25" s="140"/>
      <c r="X25" s="140"/>
      <c r="Z25" s="135"/>
      <c r="AA25" s="136"/>
      <c r="AB25" s="137"/>
      <c r="AC25" s="141" t="str">
        <f aca="false">IF(SUM(Z25:AB25)=0,"-",-SUM(Z25:AB25))</f>
        <v>-</v>
      </c>
      <c r="AD25" s="142" t="s">
        <v>109</v>
      </c>
      <c r="AE25" s="146"/>
      <c r="AF25" s="146"/>
      <c r="AG25" s="146"/>
      <c r="XFC25" s="0"/>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Budget!M34:M$35)=0, "", SUMIF(Budget!B34:B$35, 25 , Budget!M34:M$35))</f>
        <v/>
      </c>
      <c r="L26" s="124" t="str">
        <f aca="false">IF(SUMIF(Budget!B46:B$53, 25 , Budget!M46:M$53)=0, "", SUMIF(Budget!B46:B$53, 25 , Budget!M46:M$53))</f>
        <v/>
      </c>
      <c r="M26" s="124" t="str">
        <f aca="false">IF(Budget!B31= 26 ,(Budget!M31),"")</f>
        <v/>
      </c>
      <c r="N26" s="124" t="str">
        <f aca="false">IF(Budget!B30= 25 ,(Budget!M30),"")</f>
        <v/>
      </c>
      <c r="O26" s="124" t="str">
        <f aca="false">IF(SUMIF(Budget!B38:B$39, 25 , Budget!M38:M$39)=0, "", SUMIF(Budget!B38:B$39, 25 , Budget!M38:M$39))</f>
        <v/>
      </c>
      <c r="P26" s="124" t="str">
        <f aca="false">IF(SUMIF(Budget!B27:B$28, 25 , Budget!M27:M$28)=0, "", SUMIF(Budget!B27:B$28, 25 , Budget!M27:M$28))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110</v>
      </c>
      <c r="AE26" s="146"/>
      <c r="AF26" s="146"/>
      <c r="AG26" s="146"/>
      <c r="XFC26" s="0"/>
      <c r="XFD26" s="0"/>
    </row>
    <row r="27" customFormat="false" ht="12.8" hidden="false" customHeight="false" outlineLevel="0" collapsed="false">
      <c r="B27" s="122" t="n">
        <v>26</v>
      </c>
      <c r="C27" s="135"/>
      <c r="D27" s="136"/>
      <c r="E27" s="137"/>
      <c r="F27" s="135"/>
      <c r="G27" s="137"/>
      <c r="H27" s="123"/>
      <c r="I27" s="124"/>
      <c r="J27" s="125"/>
      <c r="K27" s="124" t="str">
        <f aca="false">IF(SUMIF(Budget!B34:B$35, 26 , Budget!M34:M$35)=0, "", SUMIF(Budget!B34:B$35, 26 , Budget!M34:M$35))</f>
        <v/>
      </c>
      <c r="L27" s="124" t="str">
        <f aca="false">IF(SUMIF(Budget!B46:B$53, 26 , Budget!M46:M$53)=0, "", SUMIF(Budget!B46:B$53, 26 , Budget!M46:M$53))</f>
        <v/>
      </c>
      <c r="M27" s="124" t="str">
        <f aca="false">IF(Budget!B31= 26 ,(Budget!M31),"")</f>
        <v/>
      </c>
      <c r="N27" s="124" t="str">
        <f aca="false">IF(Budget!B30= 26 ,(Budget!M30),"")</f>
        <v/>
      </c>
      <c r="O27" s="124" t="str">
        <f aca="false">IF(SUMIF(Budget!B38:B$39, 26 , Budget!M38:M$39)=0, "", SUMIF(Budget!B38:B$39, 26 , Budget!M38:M$39))</f>
        <v/>
      </c>
      <c r="P27" s="124" t="str">
        <f aca="false">IF(SUMIF(Budget!B27:B$28, 26 , Budget!M27:M$28)=0, "", SUMIF(Budget!B27:B$28, 26 , Budget!M27:M$28))</f>
        <v/>
      </c>
      <c r="Q27" s="126"/>
      <c r="R27" s="127"/>
      <c r="S27" s="128" t="str">
        <f aca="false">IF(SUM(C27:Q27) &gt; 0, -SUM(C27:Q27), "-")</f>
        <v>-</v>
      </c>
      <c r="T27" s="138" t="str">
        <f aca="false">IF(S27&lt;0, S27/S$36, "")</f>
        <v/>
      </c>
      <c r="U27" s="139"/>
      <c r="V27" s="131" t="n">
        <f aca="false">B27</f>
        <v>26</v>
      </c>
      <c r="W27" s="140"/>
      <c r="X27" s="140"/>
      <c r="Z27" s="135"/>
      <c r="AA27" s="136"/>
      <c r="AB27" s="137"/>
      <c r="AC27" s="141" t="str">
        <f aca="false">IF(SUM(Z27:AB27)=0,"-",-SUM(Z27:AB27))</f>
        <v>-</v>
      </c>
      <c r="AD27" s="142" t="s">
        <v>111</v>
      </c>
      <c r="AE27" s="146"/>
      <c r="AF27" s="146"/>
      <c r="AG27" s="146"/>
      <c r="XFC27" s="0"/>
      <c r="XFD27" s="0"/>
    </row>
    <row r="28" customFormat="false" ht="12.8" hidden="false" customHeight="false" outlineLevel="0" collapsed="false">
      <c r="B28" s="122" t="n">
        <v>27</v>
      </c>
      <c r="C28" s="135"/>
      <c r="D28" s="136"/>
      <c r="E28" s="137"/>
      <c r="F28" s="135"/>
      <c r="G28" s="137"/>
      <c r="H28" s="123"/>
      <c r="I28" s="124"/>
      <c r="J28" s="125"/>
      <c r="K28" s="124" t="str">
        <f aca="false">IF(SUMIF(Budget!B34:B$35, 27 , Budget!M34:M$35)=0, "", SUMIF(Budget!B34:B$35, 27 , Budget!M34:M$35))</f>
        <v/>
      </c>
      <c r="L28" s="124" t="str">
        <f aca="false">IF(SUMIF(Budget!B46:B$53, 27 , Budget!M46:M$53)=0, "", SUMIF(Budget!B46:B$53, 27 , Budget!M46:M$53))</f>
        <v/>
      </c>
      <c r="M28" s="124" t="str">
        <f aca="false">IF(Budget!B31= 27 ,(Budget!M31),"")</f>
        <v/>
      </c>
      <c r="N28" s="124" t="str">
        <f aca="false">IF(Budget!B30= 27 ,(Budget!M30),"")</f>
        <v/>
      </c>
      <c r="O28" s="124" t="str">
        <f aca="false">IF(SUMIF(Budget!B38:B$39, 27 , Budget!M38:M$39)=0, "", SUMIF(Budget!B38:B$39, 27 , Budget!M38:M$39))</f>
        <v/>
      </c>
      <c r="P28" s="124" t="str">
        <f aca="false">IF(SUMIF(Budget!B27:B$28, 27 , Budget!M27:M$28)=0, "", SUMIF(Budget!B27:B$28, 27 , Budget!M27:M$28))</f>
        <v/>
      </c>
      <c r="Q28" s="126"/>
      <c r="R28" s="127"/>
      <c r="S28" s="128" t="str">
        <f aca="false">IF(SUM(C28:Q28) &gt; 0, -SUM(C28:Q28), "-")</f>
        <v>-</v>
      </c>
      <c r="T28" s="138" t="str">
        <f aca="false">IF(S28&lt;0, S28/S$36, "")</f>
        <v/>
      </c>
      <c r="U28" s="139"/>
      <c r="V28" s="131" t="n">
        <f aca="false">B28</f>
        <v>27</v>
      </c>
      <c r="W28" s="140"/>
      <c r="X28" s="140"/>
      <c r="Z28" s="135"/>
      <c r="AA28" s="136"/>
      <c r="AB28" s="137"/>
      <c r="AC28" s="141" t="str">
        <f aca="false">IF(SUM(Z28:AB28)=0,"-",-SUM(Z28:AB28))</f>
        <v>-</v>
      </c>
      <c r="AD28" s="142" t="s">
        <v>112</v>
      </c>
      <c r="AE28" s="146"/>
      <c r="AF28" s="146"/>
      <c r="AG28" s="146"/>
      <c r="XFC28" s="0"/>
      <c r="XFD28" s="0"/>
    </row>
    <row r="29" customFormat="false" ht="12.8" hidden="false" customHeight="false" outlineLevel="0" collapsed="false">
      <c r="B29" s="122" t="n">
        <v>28</v>
      </c>
      <c r="C29" s="135"/>
      <c r="D29" s="136"/>
      <c r="E29" s="137"/>
      <c r="F29" s="135"/>
      <c r="G29" s="137"/>
      <c r="H29" s="123"/>
      <c r="I29" s="124"/>
      <c r="J29" s="125"/>
      <c r="K29" s="124" t="str">
        <f aca="false">IF(SUMIF(Budget!B34:B$35, 28 , Budget!M34:M$35)=0, "", SUMIF(Budget!B34:B$35, 28 , Budget!M34:M$35))</f>
        <v/>
      </c>
      <c r="L29" s="124" t="str">
        <f aca="false">IF(SUMIF(Budget!B46:B$53, 28 , Budget!M46:M$53)=0, "", SUMIF(Budget!B46:B$53, 28 , Budget!M46:M$53))</f>
        <v/>
      </c>
      <c r="M29" s="124" t="str">
        <f aca="false">IF(Budget!B31= 28 ,(Budget!M31),"")</f>
        <v/>
      </c>
      <c r="N29" s="124" t="str">
        <f aca="false">IF(Budget!B30= 28 ,(Budget!M30),"")</f>
        <v/>
      </c>
      <c r="O29" s="124" t="str">
        <f aca="false">IF(SUMIF(Budget!B38:B$39, 28 , Budget!M38:M$39)=0, "", SUMIF(Budget!B38:B$39, 28 , Budget!M38:M$39))</f>
        <v/>
      </c>
      <c r="P29" s="124" t="str">
        <f aca="false">IF(SUMIF(Budget!B27:B$28, 28 , Budget!M27:M$28)=0, "", SUMIF(Budget!B27:B$28, 28 , Budget!M27:M$28))</f>
        <v/>
      </c>
      <c r="Q29" s="126"/>
      <c r="R29" s="127"/>
      <c r="S29" s="128" t="str">
        <f aca="false">IF(SUM(C29:Q29) &gt; 0, -SUM(C29:Q29), "-")</f>
        <v>-</v>
      </c>
      <c r="T29" s="138" t="str">
        <f aca="false">IF(S29&lt;0, S29/S$36, "")</f>
        <v/>
      </c>
      <c r="U29" s="139"/>
      <c r="V29" s="131" t="n">
        <f aca="false">B29</f>
        <v>28</v>
      </c>
      <c r="W29" s="140"/>
      <c r="X29" s="140"/>
      <c r="Z29" s="135"/>
      <c r="AA29" s="136"/>
      <c r="AB29" s="137"/>
      <c r="AC29" s="141" t="str">
        <f aca="false">IF(SUM(Z29:AB29)=0,"-",-SUM(Z29:AB29))</f>
        <v>-</v>
      </c>
      <c r="AD29" s="142" t="s">
        <v>113</v>
      </c>
      <c r="AE29" s="146"/>
      <c r="AF29" s="146"/>
      <c r="AG29" s="146"/>
      <c r="XFC29" s="0"/>
      <c r="XFD29" s="0"/>
    </row>
    <row r="30" customFormat="false" ht="12.8" hidden="false" customHeight="false" outlineLevel="0" collapsed="false">
      <c r="B30" s="122" t="n">
        <v>29</v>
      </c>
      <c r="C30" s="135"/>
      <c r="D30" s="136"/>
      <c r="E30" s="137"/>
      <c r="F30" s="135"/>
      <c r="G30" s="137"/>
      <c r="H30" s="123"/>
      <c r="I30" s="124"/>
      <c r="J30" s="125"/>
      <c r="K30" s="124" t="str">
        <f aca="false">IF(SUMIF(Budget!B34:B$35, 29 , Budget!M34:M$35)=0, "", SUMIF(Budget!B34:B$35, 29 , Budget!M34:M$35))</f>
        <v/>
      </c>
      <c r="L30" s="124" t="str">
        <f aca="false">IF(SUMIF(Budget!B46:B$53, 29 , Budget!M46:M$53)=0, "", SUMIF(Budget!B46:B$53, 29 , Budget!M46:M$53))</f>
        <v/>
      </c>
      <c r="M30" s="124" t="str">
        <f aca="false">IF(Budget!B31= 29,(Budget!M31),"")</f>
        <v/>
      </c>
      <c r="N30" s="124" t="str">
        <f aca="false">IF(Budget!B30= 29,(Budget!M30),"")</f>
        <v/>
      </c>
      <c r="O30" s="124" t="str">
        <f aca="false">IF(SUMIF(Budget!B38:B$39, 29 , Budget!M38:M$39)=0, "", SUMIF(Budget!B38:B$39, 29 , Budget!M38:M$39))</f>
        <v/>
      </c>
      <c r="P30" s="124" t="str">
        <f aca="false">IF(SUMIF(Budget!B27:B$28, 29 , Budget!M27:M$28)=0, "", SUMIF(Budget!B27:B$28, 29 , Budget!M27:M$28))</f>
        <v/>
      </c>
      <c r="Q30" s="126"/>
      <c r="R30" s="127"/>
      <c r="S30" s="128" t="str">
        <f aca="false">IF(SUM(C30:Q30) &gt; 0, -SUM(C30:Q30), "-")</f>
        <v>-</v>
      </c>
      <c r="T30" s="138" t="str">
        <f aca="false">IF(S30&lt;0, S30/S$36, "")</f>
        <v/>
      </c>
      <c r="U30" s="139"/>
      <c r="V30" s="131" t="n">
        <f aca="false">B30</f>
        <v>29</v>
      </c>
      <c r="W30" s="140"/>
      <c r="X30" s="140"/>
      <c r="Z30" s="135"/>
      <c r="AA30" s="136"/>
      <c r="AB30" s="137"/>
      <c r="AC30" s="141" t="str">
        <f aca="false">IF(SUM(Z30:AB30)=0,"-",-SUM(Z30:AB30))</f>
        <v>-</v>
      </c>
      <c r="AD30" s="142" t="s">
        <v>114</v>
      </c>
      <c r="AE30" s="146"/>
      <c r="AF30" s="146"/>
      <c r="AG30" s="146"/>
      <c r="XFC30" s="0"/>
      <c r="XFD30" s="0"/>
    </row>
    <row r="31" customFormat="false" ht="12.8" hidden="false" customHeight="false" outlineLevel="0" collapsed="false">
      <c r="B31" s="122" t="n">
        <v>30</v>
      </c>
      <c r="C31" s="135"/>
      <c r="D31" s="136"/>
      <c r="E31" s="137"/>
      <c r="F31" s="135"/>
      <c r="G31" s="137"/>
      <c r="H31" s="123"/>
      <c r="I31" s="124"/>
      <c r="J31" s="125"/>
      <c r="K31" s="124" t="str">
        <f aca="false">IF(SUMIF(Budget!B34:B$35, 29 , Budget!M34:M$35)=0, "", SUMIF(Budget!B34:B$35, 29 , Budget!M34:M$35))</f>
        <v/>
      </c>
      <c r="L31" s="124" t="str">
        <f aca="false">IF(SUMIF(Budget!B46:B$53, 30 , Budget!M46:M$53)=0, "", SUMIF(Budget!B46:B$53, 30 , Budget!M46:M$53))</f>
        <v/>
      </c>
      <c r="M31" s="124" t="str">
        <f aca="false">IF(Budget!B31= 30 ,(Budget!M31),"")</f>
        <v/>
      </c>
      <c r="N31" s="124" t="str">
        <f aca="false">IF(Budget!B30= 30 ,(Budget!M30),"")</f>
        <v/>
      </c>
      <c r="O31" s="124" t="str">
        <f aca="false">IF(SUMIF(Budget!B38:B$39, 30 , Budget!M38:M$39)=0, "", SUMIF(Budget!B38:B$39, 30 , Budget!M38:M$39))</f>
        <v/>
      </c>
      <c r="P31" s="124" t="str">
        <f aca="false">IF(SUMIF(Budget!B27:B$28, 30 , Budget!M27:M$28)=0, "", SUMIF(Budget!B27:B$28, 30 , Budget!M27:M$28))</f>
        <v/>
      </c>
      <c r="Q31" s="126"/>
      <c r="R31" s="176"/>
      <c r="S31" s="128" t="str">
        <f aca="false">IF(SUM(C31:Q31) &gt; 0, -SUM(C31:Q31), "-")</f>
        <v>-</v>
      </c>
      <c r="T31" s="138" t="str">
        <f aca="false">IF(S31&lt;0, S31/S$36, "")</f>
        <v/>
      </c>
      <c r="U31" s="139" t="n">
        <v>6600</v>
      </c>
      <c r="V31" s="131" t="n">
        <f aca="false">B31</f>
        <v>30</v>
      </c>
      <c r="W31" s="140"/>
      <c r="X31" s="140"/>
      <c r="Z31" s="135"/>
      <c r="AA31" s="136"/>
      <c r="AB31" s="137"/>
      <c r="AC31" s="141" t="str">
        <f aca="false">IF(SUM(Z31:AB31)=0,"-",-SUM(Z31:AB31))</f>
        <v>-</v>
      </c>
      <c r="AD31" s="142" t="s">
        <v>115</v>
      </c>
      <c r="AE31" s="146"/>
      <c r="AF31" s="146"/>
      <c r="AG31" s="146"/>
      <c r="XFC31" s="0"/>
      <c r="XFD31" s="0"/>
    </row>
    <row r="32" customFormat="false" ht="12.8" hidden="false" customHeight="false" outlineLevel="0" collapsed="false">
      <c r="B32" s="187"/>
      <c r="C32" s="179"/>
      <c r="D32" s="180"/>
      <c r="E32" s="181"/>
      <c r="F32" s="179"/>
      <c r="G32" s="181"/>
      <c r="H32" s="179"/>
      <c r="I32" s="180"/>
      <c r="J32" s="181"/>
      <c r="K32" s="180"/>
      <c r="L32" s="180"/>
      <c r="M32" s="180"/>
      <c r="N32" s="180"/>
      <c r="O32" s="180"/>
      <c r="P32" s="180"/>
      <c r="Q32" s="182"/>
      <c r="R32" s="127"/>
      <c r="S32" s="183"/>
      <c r="T32" s="184"/>
      <c r="U32" s="185"/>
      <c r="V32" s="188"/>
      <c r="W32" s="140"/>
      <c r="X32" s="140"/>
      <c r="Z32" s="147"/>
      <c r="AA32" s="148"/>
      <c r="AB32" s="149"/>
      <c r="AC32" s="150"/>
      <c r="AD32" s="151"/>
      <c r="AE32" s="146"/>
      <c r="AF32" s="146"/>
      <c r="AG32" s="146"/>
      <c r="XFC32" s="0"/>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C33" s="0"/>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117</v>
      </c>
      <c r="AC34" s="164" t="s">
        <v>46</v>
      </c>
      <c r="XFC34" s="0"/>
      <c r="XFD34" s="0"/>
    </row>
    <row r="35" customFormat="false" ht="23.85" hidden="false" customHeight="true" outlineLevel="0" collapsed="false">
      <c r="B35" s="166" t="s">
        <v>118</v>
      </c>
      <c r="C35" s="167" t="str">
        <f aca="false">IF((C36)&lt;0, C36/S36,"")</f>
        <v/>
      </c>
      <c r="D35" s="167" t="str">
        <f aca="false">IF((D36)&lt;0, D36/$S36,"")</f>
        <v/>
      </c>
      <c r="E35" s="167" t="str">
        <f aca="false">IF((E36)&lt;0, E36/$S36,"")</f>
        <v/>
      </c>
      <c r="F35" s="167" t="str">
        <f aca="false">IF((F36)&lt;0, F36/$S36,"")</f>
        <v/>
      </c>
      <c r="G35" s="167" t="str">
        <f aca="false">IF((G36)&lt;0, G36/$S36,"")</f>
        <v/>
      </c>
      <c r="H35" s="167" t="str">
        <f aca="false">IF((H36)&lt;0, H36/$S36,"")</f>
        <v/>
      </c>
      <c r="I35" s="167" t="str">
        <f aca="false">IF((I36)&lt;0, I36/$S36,"")</f>
        <v/>
      </c>
      <c r="J35" s="167" t="str">
        <f aca="false">IF((J36)&lt;0, J36/$S36,"")</f>
        <v/>
      </c>
      <c r="K35" s="167" t="str">
        <f aca="false">IF((K36)&lt;0, K36/$S36,"")</f>
        <v/>
      </c>
      <c r="L35" s="167" t="n">
        <f aca="false">IF((L36)&lt;0, L36/$S36,"")</f>
        <v>0.0709148312773071</v>
      </c>
      <c r="M35" s="167" t="n">
        <f aca="false">IF((M36)&lt;0, M36/$S36,"")</f>
        <v>0.0166983993637393</v>
      </c>
      <c r="N35" s="167" t="n">
        <f aca="false">IF((N36)&lt;0, N36/$S36,"")</f>
        <v>0.912386769358954</v>
      </c>
      <c r="O35" s="167" t="str">
        <f aca="false">IF((O36)&lt;0, O36/$S36,"")</f>
        <v/>
      </c>
      <c r="P35" s="167" t="str">
        <f aca="false">IF((P36)&lt;0, P36/$S36,"")</f>
        <v/>
      </c>
      <c r="Q35" s="167" t="str">
        <f aca="false">IF((Q36)&lt;0, Q36/$S36,"")</f>
        <v/>
      </c>
      <c r="R35" s="167"/>
      <c r="S35" s="164"/>
      <c r="T35" s="164"/>
      <c r="U35" s="164"/>
      <c r="V35" s="164"/>
      <c r="W35" s="164"/>
      <c r="X35" s="165"/>
      <c r="Y35" s="165"/>
      <c r="Z35" s="168" t="str">
        <f aca="false">IF((Z36)&lt;0, Z36/$S36,"")</f>
        <v/>
      </c>
      <c r="AA35" s="168" t="str">
        <f aca="false">IF((AA36)&lt;0, AA36/$S36,"")</f>
        <v/>
      </c>
      <c r="AB35" s="168" t="str">
        <f aca="false">IF((AB36)&lt;0, AB36/$S36,"")</f>
        <v/>
      </c>
      <c r="AC35" s="164"/>
      <c r="XFC35" s="0"/>
      <c r="XFD35" s="0"/>
    </row>
    <row r="36" customFormat="false" ht="12.8" hidden="false" customHeight="false" outlineLevel="0" collapsed="false">
      <c r="B36" s="169" t="s">
        <v>119</v>
      </c>
      <c r="C36" s="170" t="str">
        <f aca="false">IF(SUM(C2:C32) &gt; 0, -SUM(C2:C32), "-")</f>
        <v>-</v>
      </c>
      <c r="D36" s="170" t="str">
        <f aca="false">IF(SUM(D2:D32) &gt; 0, -SUM(D2:D32), "-")</f>
        <v>-</v>
      </c>
      <c r="E36" s="170" t="str">
        <f aca="false">IF(SUM(E2:E32) &gt; 0, -SUM(E2:E32), "-")</f>
        <v>-</v>
      </c>
      <c r="F36" s="170" t="str">
        <f aca="false">IF(SUM(F2:F32) &gt; 0, -SUM(F2:F32), "-")</f>
        <v>-</v>
      </c>
      <c r="G36" s="170" t="str">
        <f aca="false">IF(SUM(G2:G32) &gt; 0, -SUM(G2:G32), "-")</f>
        <v>-</v>
      </c>
      <c r="H36" s="170" t="str">
        <f aca="false">IF(SUM(H2:H32) &gt; 0, -SUM(H2:H32), "-")</f>
        <v>-</v>
      </c>
      <c r="I36" s="170" t="str">
        <f aca="false">IF(SUM(I2:I32) &gt; 0, -SUM(I2:I32), "-")</f>
        <v>-</v>
      </c>
      <c r="J36" s="170" t="str">
        <f aca="false">IF(SUM(J2:J32) &gt; 0, -SUM(J2:J32), "-")</f>
        <v>-</v>
      </c>
      <c r="K36" s="170" t="str">
        <f aca="false">IF(SUM(K2:K32) &gt; 0, -SUM(K2:K32), "-")</f>
        <v>-</v>
      </c>
      <c r="L36" s="170" t="n">
        <f aca="false">IF(SUM(L2:L32) &gt; 0, -SUM(L2:L32), "-")</f>
        <v>-205.97</v>
      </c>
      <c r="M36" s="170" t="n">
        <f aca="false">IF(SUM(M2:M32) &gt; 0, -SUM(M2:M32), "-")</f>
        <v>-48.5</v>
      </c>
      <c r="N36" s="170" t="n">
        <f aca="false">IF(SUM(N2:N32) &gt; 0, -SUM(N2:N32), "-")</f>
        <v>-2650</v>
      </c>
      <c r="O36" s="170" t="str">
        <f aca="false">IF(SUM(O2:O32) &gt; 0, -SUM(O2:O32), "-")</f>
        <v>-</v>
      </c>
      <c r="P36" s="170" t="str">
        <f aca="false">IF(SUM(P2:P32) &gt; 0, -SUM(P2:P32), "-")</f>
        <v>-</v>
      </c>
      <c r="Q36" s="170" t="str">
        <f aca="false">IF(SUM(Q2:Q32) &gt; 0, -SUM(Q2:Q32), "-")</f>
        <v>-</v>
      </c>
      <c r="R36" s="170"/>
      <c r="S36" s="171" t="n">
        <f aca="false">IF(SUM(S2:S32) &lt; 0, SUM(S2:S32), "-")</f>
        <v>-2904.47</v>
      </c>
      <c r="T36" s="171"/>
      <c r="U36" s="171" t="n">
        <f aca="false">IF(SUM(U2:U32) &gt; 0, SUM(U2:U32), "-")</f>
        <v>6600</v>
      </c>
      <c r="V36" s="171" t="n">
        <f aca="false">IF(ISNUMBER(U36),SUM(S36:U36),"-")</f>
        <v>3695.53</v>
      </c>
      <c r="W36" s="171"/>
      <c r="Z36" s="170" t="str">
        <f aca="false">IF(SUM(Z2:Z32) &gt; 0, 0-SUM(Z2:Z32), "-")</f>
        <v>-</v>
      </c>
      <c r="AA36" s="170" t="str">
        <f aca="false">IF(SUM(AA2:AA32) &gt; 0, 0-SUM(AA2:AA32), "-")</f>
        <v>-</v>
      </c>
      <c r="AB36" s="170" t="str">
        <f aca="false">IF(SUM(AB2:AB32) &gt; 0, 0-SUM(AB2:AB32), "-")</f>
        <v>-</v>
      </c>
      <c r="AC36" s="172" t="str">
        <f aca="false">IF(SUM(AC2:AC32) &lt; 0, SUM(AC2:AC32), "-")</f>
        <v>-</v>
      </c>
      <c r="XFC36" s="0"/>
      <c r="XFD36" s="0"/>
    </row>
    <row r="37" customFormat="false" ht="12.8" hidden="false" customHeight="false" outlineLevel="0" collapsed="false">
      <c r="B37" s="173" t="s">
        <v>120</v>
      </c>
      <c r="C37" s="170" t="str">
        <f aca="false">IF(SUM(C2:C32) &gt; 0, -SUM(C2:C32)/30, "")</f>
        <v/>
      </c>
      <c r="D37" s="170" t="str">
        <f aca="false">IF(SUM(D2:D32) &gt; 0, -SUM(D2:D32)/30, "")</f>
        <v/>
      </c>
      <c r="E37" s="170" t="str">
        <f aca="false">IF(SUM(E2:E32) &gt; 0, -SUM(E2:E32)/30, "")</f>
        <v/>
      </c>
      <c r="F37" s="170" t="str">
        <f aca="false">IF(SUM(F2:F32) &gt; 0, -SUM(F2:F32)/30, "")</f>
        <v/>
      </c>
      <c r="G37" s="170" t="str">
        <f aca="false">IF(SUM(G2:G32) &gt; 0, -SUM(G2:G32)/30, "")</f>
        <v/>
      </c>
      <c r="H37" s="170" t="str">
        <f aca="false">IF(SUM(H2:H32) &gt; 0, -SUM(H2:H32)/30, "")</f>
        <v/>
      </c>
      <c r="I37" s="170" t="str">
        <f aca="false">IF(SUM(I2:I32) &gt; 0, -SUM(I2:I32)/30, "")</f>
        <v/>
      </c>
      <c r="J37" s="170" t="str">
        <f aca="false">IF(SUM(J2:J32) &gt; 0, -SUM(J2:J32)/30, "")</f>
        <v/>
      </c>
      <c r="K37" s="170" t="str">
        <f aca="false">IF(SUM(K2:K32) &gt; 0, -SUM(K2:K32)/30, "")</f>
        <v/>
      </c>
      <c r="L37" s="170" t="n">
        <f aca="false">IF(SUM(L2:L32) &gt; 0, -SUM(L2:L32)/30, "")</f>
        <v>-6.86566666666667</v>
      </c>
      <c r="M37" s="170" t="n">
        <f aca="false">IF(SUM(M2:M32) &gt; 0, -SUM(M2:M32)/30, "")</f>
        <v>-1.61666666666667</v>
      </c>
      <c r="N37" s="170" t="n">
        <f aca="false">IF(SUM(N2:N32) &gt; 0, -SUM(N2:N32)/30, "")</f>
        <v>-88.3333333333333</v>
      </c>
      <c r="O37" s="170" t="str">
        <f aca="false">IF(SUM(O2:O32) &gt; 0, -SUM(O2:O32)/30, "")</f>
        <v/>
      </c>
      <c r="P37" s="170" t="str">
        <f aca="false">IF(SUM(P2:P32) &gt; 0, -SUM(P2:P32)/30, "")</f>
        <v/>
      </c>
      <c r="Q37" s="170" t="str">
        <f aca="false">IF(SUM(Q2:Q32) &gt; 0, -SUM(Q2:Q32)/30, "")</f>
        <v/>
      </c>
      <c r="R37" s="170"/>
      <c r="S37" s="174" t="n">
        <f aca="false">IF(SUM(S2:S32) &lt; 0, SUM(S2:S32)/30, "")</f>
        <v>-96.8156666666667</v>
      </c>
      <c r="T37" s="174"/>
      <c r="U37" s="174" t="n">
        <f aca="false">IF(SUM(U2:U32) &gt; 0, SUM(U2:U32)/30, "")</f>
        <v>220</v>
      </c>
      <c r="V37" s="174" t="n">
        <f aca="false">IF(ISNUMBER(U37),SUM(S37:U37),"")</f>
        <v>123.184333333333</v>
      </c>
      <c r="W37" s="174"/>
      <c r="Z37" s="170" t="str">
        <f aca="false">IF(SUM(Z2:Z32) &gt; 0, 0-SUM(Z2:Z32)/30, "")</f>
        <v/>
      </c>
      <c r="AA37" s="170" t="str">
        <f aca="false">IF(SUM(AA2:AA32) &gt; 0, 0-SUM(AA2:AA32)/30, "")</f>
        <v/>
      </c>
      <c r="AB37" s="170" t="str">
        <f aca="false">IF(SUM(AB2:AB32) &gt; 0, 0-SUM(AB2:AB32)/30, "")</f>
        <v/>
      </c>
      <c r="AC37" s="174" t="str">
        <f aca="false">IF(SUM(AC2:AC32) &lt; 0, SUM(AC2:AC32)/30, "")</f>
        <v/>
      </c>
      <c r="XFC37" s="0"/>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M2:Q32 C2:K32">
    <cfRule type="dataBar" priority="4">
      <dataBar showValue="1" minLength="0" maxLength="100">
        <cfvo type="min" val="0"/>
        <cfvo type="max" val="0"/>
        <color rgb="FFAFD095"/>
      </dataBar>
      <extLst>
        <ext xmlns:x14="http://schemas.microsoft.com/office/spreadsheetml/2009/9/main" uri="{B025F937-C7B1-47D3-B67F-A62EFF666E3E}">
          <x14:id>{684B6A64-34EA-46CD-A964-D273A5D02E6C}</x14:id>
        </ext>
      </extLst>
    </cfRule>
  </conditionalFormatting>
  <conditionalFormatting sqref="L2:L32">
    <cfRule type="dataBar" priority="5">
      <dataBar showValue="1" minLength="0" maxLength="100">
        <cfvo type="min" val="0"/>
        <cfvo type="max" val="0"/>
        <color rgb="FFAFD095"/>
      </dataBar>
      <extLst>
        <ext xmlns:x14="http://schemas.microsoft.com/office/spreadsheetml/2009/9/main" uri="{B025F937-C7B1-47D3-B67F-A62EFF666E3E}">
          <x14:id>{F725EC73-2A84-48E0-8EA6-B6B529F6D275}</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684B6A64-34EA-46CD-A964-D273A5D02E6C}">
            <x14:dataBar minLength="0" maxLength="100" axisPosition="automatic" gradient="true">
              <x14:cfvo type="autoMin"/>
              <x14:cfvo type="autoMax"/>
              <x14:negativeFillColor rgb="FFFF0000"/>
              <x14:axisColor rgb="FF000000"/>
            </x14:dataBar>
          </x14:cfRule>
          <xm:sqref>M2:Q32 C2:K32</xm:sqref>
        </x14:conditionalFormatting>
        <x14:conditionalFormatting xmlns:xm="http://schemas.microsoft.com/office/excel/2006/main">
          <x14:cfRule type="dataBar" id="{F725EC73-2A84-48E0-8EA6-B6B529F6D275}">
            <x14:dataBar minLength="0" maxLength="100" axisPosition="automatic" gradient="true">
              <x14:cfvo type="autoMin"/>
              <x14:cfvo type="autoMax"/>
              <x14:negativeFillColor rgb="FFFF0000"/>
              <x14:axisColor rgb="FF000000"/>
            </x14:dataBar>
          </x14:cfRule>
          <xm:sqref>L2:L32</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P24" activeCellId="0" sqref="P24"/>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30</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81</v>
      </c>
      <c r="AA1" s="118"/>
      <c r="AB1" s="118"/>
      <c r="AC1" s="119" t="s">
        <v>5</v>
      </c>
      <c r="AD1" s="119"/>
      <c r="AE1" s="119"/>
    </row>
    <row r="2" s="24" customFormat="true" ht="14.15" hidden="false" customHeight="true" outlineLevel="0" collapsed="false">
      <c r="B2" s="122" t="n">
        <v>1</v>
      </c>
      <c r="C2" s="123"/>
      <c r="D2" s="124"/>
      <c r="E2" s="125"/>
      <c r="F2" s="123"/>
      <c r="G2" s="125"/>
      <c r="H2" s="123"/>
      <c r="I2" s="124"/>
      <c r="J2" s="125"/>
      <c r="K2" s="124" t="str">
        <f aca="false">IF(SUMIF(Budget!B34:B$35, 1 , Budget!N34:N$35)=0, "", SUMIF(Budget!B34:B$35, 1 , Budget!N34:N$35))</f>
        <v/>
      </c>
      <c r="L2" s="124" t="str">
        <f aca="false">IF(SUMIF(Budget!B46:B$53, 1 , Budget!N46:N$53)=0, "", SUMIF(Budget!B46:B$53, 1 , Budget!N46:N$53))</f>
        <v/>
      </c>
      <c r="M2" s="124" t="str">
        <f aca="false">IF(Budget!B31= 1 ,(Budget!N31),"")</f>
        <v/>
      </c>
      <c r="N2" s="124" t="n">
        <f aca="false">IF(Budget!B30= 1 ,(Budget!N30),"")</f>
        <v>2650</v>
      </c>
      <c r="O2" s="124" t="str">
        <f aca="false">IF(SUMIF(Budget!B38:B$39, 1 , Budget!N38:N$39)=0, "", SUMIF(Budget!B38:B$39, 1 , Budget!N38:N$39))</f>
        <v/>
      </c>
      <c r="P2" s="124" t="str">
        <f aca="false">IF(SUMIF(Budget!B27:B$28, 1 , Budget!N27:N$28)=0, "", SUMIF(Budget!B27:B$28, 1 , Budget!N27:N$28))</f>
        <v/>
      </c>
      <c r="Q2" s="126"/>
      <c r="R2" s="127"/>
      <c r="S2" s="128" t="n">
        <f aca="false">IF(SUM(C2:Q2) &gt; 0, -SUM(C2:Q2), "-")</f>
        <v>-2650</v>
      </c>
      <c r="T2" s="129" t="n">
        <f aca="false">IF(S2&lt;0, S2/S$36, "")</f>
        <v>0.962072558423218</v>
      </c>
      <c r="U2" s="189"/>
      <c r="V2" s="131" t="n">
        <f aca="false">B2</f>
        <v>1</v>
      </c>
      <c r="W2" s="132" t="s">
        <v>82</v>
      </c>
      <c r="X2" s="132"/>
      <c r="Z2" s="123"/>
      <c r="AA2" s="124"/>
      <c r="AB2" s="125"/>
      <c r="AC2" s="126" t="str">
        <f aca="false">IF(SUM(Z2:AB2)=0,"-",-SUM(Z2:AB2))</f>
        <v>-</v>
      </c>
      <c r="AD2" s="133" t="s">
        <v>83</v>
      </c>
      <c r="AE2" s="134" t="s">
        <v>84</v>
      </c>
      <c r="AF2" s="134"/>
      <c r="AG2" s="103" t="s">
        <v>70</v>
      </c>
      <c r="XFC2" s="0"/>
      <c r="XFD2" s="0"/>
    </row>
    <row r="3" customFormat="false" ht="12.8" hidden="false" customHeight="true" outlineLevel="0" collapsed="false">
      <c r="B3" s="122" t="n">
        <v>2</v>
      </c>
      <c r="C3" s="135"/>
      <c r="D3" s="136"/>
      <c r="E3" s="137"/>
      <c r="F3" s="135"/>
      <c r="G3" s="137"/>
      <c r="H3" s="123"/>
      <c r="I3" s="124"/>
      <c r="J3" s="125"/>
      <c r="K3" s="124" t="str">
        <f aca="false">IF(SUMIF(Budget!B34:B$35, 2 , Budget!N34:N$35)=0, "", SUMIF(Budget!B34:B$35, 2 , Budget!N34:N$35))</f>
        <v/>
      </c>
      <c r="L3" s="124" t="n">
        <f aca="false">IF(SUMIF(Budget!B46:B$53, 2 , Budget!N46:N$53)=0, "", SUMIF(Budget!B46:B$53, 2 , Budget!N46:N$53))</f>
        <v>10.99</v>
      </c>
      <c r="M3" s="124" t="str">
        <f aca="false">IF(Budget!B31= 2 ,(Budget!N31),"")</f>
        <v/>
      </c>
      <c r="N3" s="124" t="str">
        <f aca="false">IF(Budget!B30= 2 ,(Budget!N30),"")</f>
        <v/>
      </c>
      <c r="O3" s="124" t="str">
        <f aca="false">IF(SUMIF(Budget!B38:B$39, 2 , Budget!N38:N$39)=0, "", SUMIF(Budget!B38:B$39, 2 , Budget!N38:N$39))</f>
        <v/>
      </c>
      <c r="P3" s="124" t="str">
        <f aca="false">IF(SUMIF(Budget!B27:B$28, 2 , Budget!N27:N$28)=0, "", SUMIF(Budget!B27:B$28, 2 , Budget!N27:N$28))</f>
        <v/>
      </c>
      <c r="Q3" s="126"/>
      <c r="R3" s="127"/>
      <c r="S3" s="128" t="n">
        <f aca="false">IF(SUM(C3:Q3) &gt; 0, -SUM(C3:Q3), "-")</f>
        <v>-10.99</v>
      </c>
      <c r="T3" s="138" t="n">
        <f aca="false">IF(S3&lt;0, S3/S$36, "")</f>
        <v>0.00398987827059289</v>
      </c>
      <c r="U3" s="139"/>
      <c r="V3" s="131" t="n">
        <f aca="false">B3</f>
        <v>2</v>
      </c>
      <c r="W3" s="140" t="s">
        <v>85</v>
      </c>
      <c r="X3" s="140"/>
      <c r="Z3" s="135"/>
      <c r="AA3" s="136"/>
      <c r="AB3" s="137"/>
      <c r="AC3" s="141" t="str">
        <f aca="false">IF(SUM(Z3:AB3)=0,"-",-SUM(Z3:AB3))</f>
        <v>-</v>
      </c>
      <c r="AD3" s="142" t="s">
        <v>86</v>
      </c>
      <c r="AE3" s="143"/>
      <c r="XFC3" s="0"/>
      <c r="XFD3" s="0"/>
    </row>
    <row r="4" customFormat="false" ht="12.8" hidden="false" customHeight="false" outlineLevel="0" collapsed="false">
      <c r="B4" s="122" t="n">
        <v>3</v>
      </c>
      <c r="C4" s="135"/>
      <c r="D4" s="136"/>
      <c r="E4" s="137"/>
      <c r="F4" s="135"/>
      <c r="G4" s="137"/>
      <c r="H4" s="123"/>
      <c r="I4" s="124"/>
      <c r="J4" s="125"/>
      <c r="K4" s="124" t="str">
        <f aca="false">IF(SUMIF(Budget!B34:B$35, 3 , Budget!N34:N$35)=0, "", SUMIF(Budget!B34:B$35, 3 , Budget!N34:N$35))</f>
        <v/>
      </c>
      <c r="L4" s="124" t="str">
        <f aca="false">IF(SUMIF(Budget!B46:B$53, 3 , Budget!N46:N$53)=0, "", SUMIF(Budget!B46:B$53, 3 , Budget!N46:N$53))</f>
        <v/>
      </c>
      <c r="M4" s="124" t="str">
        <f aca="false">IF(Budget!B31= 3 ,(Budget!N31),"")</f>
        <v/>
      </c>
      <c r="N4" s="124" t="str">
        <f aca="false">IF(Budget!B30= 3 ,(Budget!N30),"")</f>
        <v/>
      </c>
      <c r="O4" s="124" t="str">
        <f aca="false">IF(SUMIF(Budget!B38:B$39, 3 , Budget!N38:N$39)=0, "", SUMIF(Budget!B38:B$39, 3 , Budget!N38:N$39))</f>
        <v/>
      </c>
      <c r="P4" s="124" t="str">
        <f aca="false">IF(SUMIF(Budget!B27:B$28, 3 , Budget!N27:N$28)=0, "", SUMIF(Budget!B27:B$28, 3 , Budget!N27:N$28))</f>
        <v/>
      </c>
      <c r="Q4" s="126"/>
      <c r="R4" s="127"/>
      <c r="S4" s="128" t="str">
        <f aca="false">IF(SUM(C4:Q4) &gt; 0, -SUM(C4:Q4), "-")</f>
        <v>-</v>
      </c>
      <c r="T4" s="138" t="str">
        <f aca="false">IF(S4&lt;0, S4/S$36, "")</f>
        <v/>
      </c>
      <c r="U4" s="139"/>
      <c r="V4" s="131" t="n">
        <f aca="false">B4</f>
        <v>3</v>
      </c>
      <c r="W4" s="140"/>
      <c r="X4" s="140"/>
      <c r="Z4" s="135"/>
      <c r="AA4" s="136"/>
      <c r="AB4" s="137"/>
      <c r="AC4" s="141" t="str">
        <f aca="false">IF(SUM(Z4:AB4)=0,"-",-SUM(Z4:AB4))</f>
        <v>-</v>
      </c>
      <c r="AD4" s="142" t="s">
        <v>87</v>
      </c>
      <c r="AE4" s="144" t="str">
        <f aca="false">IF((AG2="YES"),"Spent", "")</f>
        <v/>
      </c>
      <c r="AF4" s="59" t="str">
        <f aca="false">IF(AG2="YES", IF(SUM(AC2:AC32) &lt; 0, IF(COUNT(AC2:AC32)=0, "Error: No Data", SUM(AC2:AC32) / COUNT(AC2:AC32)), ""), "")</f>
        <v/>
      </c>
      <c r="AG4" s="1" t="str">
        <f aca="false">IF((AG2="YES"),"per day.", "")</f>
        <v/>
      </c>
      <c r="XFC4" s="0"/>
      <c r="XFD4" s="0"/>
    </row>
    <row r="5" customFormat="false" ht="12.8" hidden="false" customHeight="false" outlineLevel="0" collapsed="false">
      <c r="B5" s="122" t="n">
        <v>4</v>
      </c>
      <c r="C5" s="135"/>
      <c r="D5" s="136"/>
      <c r="E5" s="137"/>
      <c r="F5" s="135"/>
      <c r="G5" s="137"/>
      <c r="H5" s="123"/>
      <c r="I5" s="124"/>
      <c r="J5" s="125"/>
      <c r="K5" s="124" t="str">
        <f aca="false">IF(SUMIF(Budget!B34:B$35, 4 , Budget!N34:N$35)=0, "", SUMIF(Budget!B34:B$35, 4 , Budget!N34:N$35))</f>
        <v/>
      </c>
      <c r="L5" s="124" t="str">
        <f aca="false">IF(SUMIF(Budget!B46:B$53, 4 , Budget!N46:N$53)=0, "", SUMIF(Budget!B46:B$53, 4 , Budget!N46:N$53))</f>
        <v/>
      </c>
      <c r="M5" s="124" t="str">
        <f aca="false">IF(Budget!B31= 4 ,(Budget!N31),"")</f>
        <v/>
      </c>
      <c r="N5" s="124" t="str">
        <f aca="false">IF(Budget!B30= 4 ,(Budget!N30),"")</f>
        <v/>
      </c>
      <c r="O5" s="124" t="str">
        <f aca="false">IF(SUMIF(Budget!B38:B$39, 4 , Budget!N38:N$39)=0, "", SUMIF(Budget!B38:B$39, 4 , Budget!N38:N$39))</f>
        <v/>
      </c>
      <c r="P5" s="124" t="str">
        <f aca="false">IF(SUMIF(Budget!B27:B$28, 4 , Budget!N27:N$28)=0, "", SUMIF(Budget!B27:B$28, 4 , Budget!N27:N$28))</f>
        <v/>
      </c>
      <c r="Q5" s="126"/>
      <c r="R5" s="127"/>
      <c r="S5" s="128" t="str">
        <f aca="false">IF(SUM(C5:Q5) &gt; 0, -SUM(C5:Q5), "-")</f>
        <v>-</v>
      </c>
      <c r="T5" s="138" t="str">
        <f aca="false">IF(S5&lt;0, S5/S$36, "")</f>
        <v/>
      </c>
      <c r="U5" s="139"/>
      <c r="V5" s="131" t="n">
        <f aca="false">B5</f>
        <v>4</v>
      </c>
      <c r="W5" s="140"/>
      <c r="X5" s="140"/>
      <c r="Z5" s="135"/>
      <c r="AA5" s="136"/>
      <c r="AB5" s="137"/>
      <c r="AC5" s="141" t="str">
        <f aca="false">IF(SUM(Z5:AB5)=0,"-",-SUM(Z5:AB5))</f>
        <v>-</v>
      </c>
      <c r="AD5" s="142" t="s">
        <v>88</v>
      </c>
      <c r="XFC5" s="0"/>
      <c r="XFD5" s="0"/>
    </row>
    <row r="6" customFormat="false" ht="12.8" hidden="false" customHeight="false" outlineLevel="0" collapsed="false">
      <c r="B6" s="122" t="n">
        <v>5</v>
      </c>
      <c r="C6" s="135"/>
      <c r="D6" s="136"/>
      <c r="E6" s="137"/>
      <c r="F6" s="135"/>
      <c r="G6" s="137"/>
      <c r="H6" s="123"/>
      <c r="I6" s="124"/>
      <c r="J6" s="125"/>
      <c r="K6" s="124" t="str">
        <f aca="false">IF(SUMIF(Budget!B34:B$35, 5 , Budget!N34:N$35)=0, "", SUMIF(Budget!B34:B$35, 5 , Budget!N34:N$35))</f>
        <v/>
      </c>
      <c r="L6" s="124" t="str">
        <f aca="false">IF(SUMIF(Budget!B46:B$53, 5 , Budget!N46:N$53)=0, "", SUMIF(Budget!B46:B$53, 5 , Budget!N46:N$53))</f>
        <v/>
      </c>
      <c r="M6" s="124" t="str">
        <f aca="false">IF(Budget!B31= 5 ,(Budget!N31),"")</f>
        <v/>
      </c>
      <c r="N6" s="124" t="str">
        <f aca="false">IF(Budget!B30= 5 ,(Budget!N30),"")</f>
        <v/>
      </c>
      <c r="O6" s="124" t="str">
        <f aca="false">IF(SUMIF(Budget!B38:B$39, 5 , Budget!N38:N$39)=0, "", SUMIF(Budget!B38:B$39, 5 , Budget!N38:N$39))</f>
        <v/>
      </c>
      <c r="P6" s="124" t="str">
        <f aca="false">IF(SUMIF(Budget!B27:B$28, 5 , Budget!N27:N$28)=0, "", SUMIF(Budget!B27:B$28, 5 , Budget!N27:N$28))</f>
        <v/>
      </c>
      <c r="Q6" s="126"/>
      <c r="R6" s="127"/>
      <c r="S6" s="128" t="str">
        <f aca="false">IF(SUM(C6:Q6) &gt; 0, -SUM(C6:Q6), "-")</f>
        <v>-</v>
      </c>
      <c r="T6" s="138" t="str">
        <f aca="false">IF(S6&lt;0, S6/S$36, "")</f>
        <v/>
      </c>
      <c r="U6" s="139"/>
      <c r="V6" s="131" t="n">
        <f aca="false">B6</f>
        <v>5</v>
      </c>
      <c r="W6" s="140"/>
      <c r="X6" s="140"/>
      <c r="Z6" s="135"/>
      <c r="AA6" s="136"/>
      <c r="AB6" s="137"/>
      <c r="AC6" s="141" t="str">
        <f aca="false">IF(SUM(Z6:AB6)=0,"-",-SUM(Z6:AB6))</f>
        <v>-</v>
      </c>
      <c r="AD6" s="142" t="s">
        <v>89</v>
      </c>
      <c r="AE6" s="145" t="s">
        <v>72</v>
      </c>
      <c r="XFC6" s="0"/>
      <c r="XFD6" s="0"/>
    </row>
    <row r="7" customFormat="false" ht="12.8" hidden="false" customHeight="true" outlineLevel="0" collapsed="false">
      <c r="B7" s="122" t="n">
        <v>6</v>
      </c>
      <c r="C7" s="135"/>
      <c r="D7" s="136"/>
      <c r="E7" s="137"/>
      <c r="F7" s="135"/>
      <c r="G7" s="137"/>
      <c r="H7" s="123"/>
      <c r="I7" s="124"/>
      <c r="J7" s="125"/>
      <c r="K7" s="124" t="str">
        <f aca="false">IF(SUMIF(Budget!B34:B$35, 6 , Budget!N34:N$35)=0, "", SUMIF(Budget!B34:B$35, 6 , Budget!N34:N$35))</f>
        <v/>
      </c>
      <c r="L7" s="124" t="str">
        <f aca="false">IF(SUMIF(Budget!B46:B$53, 6 , Budget!N46:N$53)=0, "", SUMIF(Budget!B46:B$53, 6 , Budget!N46:N$53))</f>
        <v/>
      </c>
      <c r="M7" s="124" t="str">
        <f aca="false">IF(Budget!B31= 6 ,(Budget!N31),"")</f>
        <v/>
      </c>
      <c r="N7" s="124" t="str">
        <f aca="false">IF(Budget!B30= 6 ,(Budget!N30),"")</f>
        <v/>
      </c>
      <c r="O7" s="124" t="str">
        <f aca="false">IF(SUMIF(Budget!B38:B$39, 6 , Budget!N38:N$39)=0, "", SUMIF(Budget!B38:B$39, 6 , Budget!N38:N$39))</f>
        <v/>
      </c>
      <c r="P7" s="124" t="str">
        <f aca="false">IF(SUMIF(Budget!B27:B$28, 6 , Budget!N27:N$28)=0, "", SUMIF(Budget!B27:B$28, 6 , Budget!N27:N$28))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90</v>
      </c>
      <c r="AE7" s="146" t="s">
        <v>91</v>
      </c>
      <c r="AF7" s="146"/>
      <c r="AG7" s="146"/>
      <c r="XFC7" s="0"/>
      <c r="XFD7" s="0"/>
    </row>
    <row r="8" customFormat="false" ht="12.8" hidden="false" customHeight="false" outlineLevel="0" collapsed="false">
      <c r="B8" s="122" t="n">
        <v>7</v>
      </c>
      <c r="C8" s="135"/>
      <c r="D8" s="136"/>
      <c r="E8" s="137"/>
      <c r="F8" s="135"/>
      <c r="G8" s="137"/>
      <c r="H8" s="123"/>
      <c r="I8" s="124"/>
      <c r="J8" s="125"/>
      <c r="K8" s="124" t="str">
        <f aca="false">IF(SUMIF(Budget!B34:B$35, 7 , Budget!N34:N$35)=0, "", SUMIF(Budget!B34:B$35, 7 , Budget!N34:N$35))</f>
        <v/>
      </c>
      <c r="L8" s="124" t="str">
        <f aca="false">IF(SUMIF(Budget!B46:B$53, 7 , Budget!N46:N$53)=0, "", SUMIF(Budget!B46:B$53, 7 , Budget!N46:N$53))</f>
        <v/>
      </c>
      <c r="M8" s="124" t="str">
        <f aca="false">IF(Budget!B31= 7 ,(Budget!N31),"")</f>
        <v/>
      </c>
      <c r="N8" s="124" t="str">
        <f aca="false">IF(Budget!B30= 7 ,(Budget!N30),"")</f>
        <v/>
      </c>
      <c r="O8" s="124" t="str">
        <f aca="false">IF(SUMIF(Budget!B38:B$39, 7 , Budget!N38:N$39)=0, "", SUMIF(Budget!B38:B$39, 7 , Budget!N38:N$39))</f>
        <v/>
      </c>
      <c r="P8" s="124" t="str">
        <f aca="false">IF(SUMIF(Budget!B27:B$28, 7 , Budget!N27:N$28)=0, "", SUMIF(Budget!B27:B$28, 7 , Budget!N27:N$28))</f>
        <v/>
      </c>
      <c r="Q8" s="126"/>
      <c r="R8" s="127"/>
      <c r="S8" s="128" t="str">
        <f aca="false">IF(SUM(C8:Q8) &gt; 0, -SUM(C8:Q8), "-")</f>
        <v>-</v>
      </c>
      <c r="T8" s="138" t="str">
        <f aca="false">IF(S8&lt;0, S8/S$36, "")</f>
        <v/>
      </c>
      <c r="U8" s="139"/>
      <c r="V8" s="131" t="n">
        <f aca="false">B8</f>
        <v>7</v>
      </c>
      <c r="W8" s="140"/>
      <c r="X8" s="140"/>
      <c r="Z8" s="135"/>
      <c r="AA8" s="136"/>
      <c r="AB8" s="137"/>
      <c r="AC8" s="141" t="str">
        <f aca="false">IF(SUM(Z8:AB8)=0,"-",-SUM(Z8:AB8))</f>
        <v>-</v>
      </c>
      <c r="AD8" s="142" t="s">
        <v>92</v>
      </c>
      <c r="AE8" s="146"/>
      <c r="AF8" s="146"/>
      <c r="AG8" s="146"/>
      <c r="XFC8" s="0"/>
      <c r="XFD8" s="0"/>
    </row>
    <row r="9" customFormat="false" ht="12.8" hidden="false" customHeight="false" outlineLevel="0" collapsed="false">
      <c r="B9" s="122" t="n">
        <v>8</v>
      </c>
      <c r="C9" s="135"/>
      <c r="D9" s="136"/>
      <c r="E9" s="137"/>
      <c r="F9" s="135"/>
      <c r="G9" s="137"/>
      <c r="H9" s="123"/>
      <c r="I9" s="124"/>
      <c r="J9" s="125"/>
      <c r="K9" s="124" t="str">
        <f aca="false">IF(SUMIF(Budget!B34:B$35, 8 , Budget!N34:N$35)=0, "", SUMIF(Budget!B34:B$35, 8 , Budget!N34:N$35))</f>
        <v/>
      </c>
      <c r="L9" s="124" t="str">
        <f aca="false">IF(SUMIF(Budget!B46:B$53, 8 , Budget!N46:N$53)=0, "", SUMIF(Budget!B46:B$53, 8 , Budget!N46:N$53))</f>
        <v/>
      </c>
      <c r="M9" s="124" t="str">
        <f aca="false">IF(Budget!B31= 8 ,(Budget!N31),"")</f>
        <v/>
      </c>
      <c r="N9" s="124" t="str">
        <f aca="false">IF(Budget!B30= 8 ,(Budget!N30),"")</f>
        <v/>
      </c>
      <c r="O9" s="124" t="str">
        <f aca="false">IF(SUMIF(Budget!B38:B$39, 8 , Budget!N38:N$39)=0, "", SUMIF(Budget!B38:B$39, 8 , Budget!N38:N$39))</f>
        <v/>
      </c>
      <c r="P9" s="124" t="str">
        <f aca="false">IF(SUMIF(Budget!B27:B$28, 8 , Budget!N27:N$28)=0, "", SUMIF(Budget!B27:B$28, 8 , Budget!N27:N$28))</f>
        <v/>
      </c>
      <c r="Q9" s="126"/>
      <c r="R9" s="127"/>
      <c r="S9" s="128" t="str">
        <f aca="false">IF(SUM(C9:Q9) &gt; 0, -SUM(C9:Q9), "-")</f>
        <v>-</v>
      </c>
      <c r="T9" s="138" t="str">
        <f aca="false">IF(S9&lt;0, S9/S$36, "")</f>
        <v/>
      </c>
      <c r="U9" s="139"/>
      <c r="V9" s="131" t="n">
        <f aca="false">B9</f>
        <v>8</v>
      </c>
      <c r="W9" s="140"/>
      <c r="X9" s="140"/>
      <c r="Z9" s="135"/>
      <c r="AA9" s="136"/>
      <c r="AB9" s="137"/>
      <c r="AC9" s="141" t="str">
        <f aca="false">IF(SUM(Z9:AB9)=0,"-",-SUM(Z9:AB9))</f>
        <v>-</v>
      </c>
      <c r="AD9" s="142" t="s">
        <v>93</v>
      </c>
      <c r="AE9" s="146"/>
      <c r="AF9" s="146"/>
      <c r="AG9" s="146"/>
      <c r="XFC9" s="0"/>
      <c r="XFD9" s="0"/>
    </row>
    <row r="10" customFormat="false" ht="12.8" hidden="false" customHeight="false" outlineLevel="0" collapsed="false">
      <c r="B10" s="122" t="n">
        <v>9</v>
      </c>
      <c r="C10" s="135"/>
      <c r="D10" s="136"/>
      <c r="E10" s="137"/>
      <c r="F10" s="135"/>
      <c r="G10" s="137"/>
      <c r="H10" s="123"/>
      <c r="I10" s="124"/>
      <c r="J10" s="125"/>
      <c r="K10" s="124" t="str">
        <f aca="false">IF(SUMIF(Budget!B34:B$35, 9 , Budget!N34:N$35)=0, "", SUMIF(Budget!B34:B$35, 9 , Budget!N34:N$35))</f>
        <v/>
      </c>
      <c r="L10" s="124" t="n">
        <f aca="false">IF(SUMIF(Budget!B46:B$53, 9 , Budget!N46:N$53)=0, "", SUMIF(Budget!B46:B$53, 9 , Budget!N46:N$53))</f>
        <v>19.99</v>
      </c>
      <c r="M10" s="124" t="str">
        <f aca="false">IF(Budget!B31= 9 ,(Budget!N31),"")</f>
        <v/>
      </c>
      <c r="N10" s="124" t="str">
        <f aca="false">IF(Budget!B30= 9 ,(Budget!N30),"")</f>
        <v/>
      </c>
      <c r="O10" s="124" t="str">
        <f aca="false">IF(SUMIF(Budget!B38:B$39, 9 , Budget!N38:N$39)=0, "", SUMIF(Budget!B38:B$39, 9 , Budget!N38:N$39))</f>
        <v/>
      </c>
      <c r="P10" s="124" t="str">
        <f aca="false">IF(SUMIF(Budget!B27:B$28, 9 , Budget!N27:N$28)=0, "", SUMIF(Budget!B27:B$28, 9 , Budget!N27:N$28))</f>
        <v/>
      </c>
      <c r="Q10" s="126"/>
      <c r="R10" s="127"/>
      <c r="S10" s="128" t="n">
        <f aca="false">IF(SUM(C10:Q10) &gt; 0, -SUM(C10:Q10), "-")</f>
        <v>-19.99</v>
      </c>
      <c r="T10" s="138" t="n">
        <f aca="false">IF(S10&lt;0, S10/S$36, "")</f>
        <v>0.00725729450674722</v>
      </c>
      <c r="U10" s="139"/>
      <c r="V10" s="131" t="n">
        <f aca="false">B10</f>
        <v>9</v>
      </c>
      <c r="W10" s="140"/>
      <c r="X10" s="140"/>
      <c r="Z10" s="135"/>
      <c r="AA10" s="136"/>
      <c r="AB10" s="137"/>
      <c r="AC10" s="141" t="str">
        <f aca="false">IF(SUM(Z10:AB10)=0,"-",-SUM(Z10:AB10))</f>
        <v>-</v>
      </c>
      <c r="AD10" s="142" t="s">
        <v>94</v>
      </c>
      <c r="AE10" s="146"/>
      <c r="AF10" s="146"/>
      <c r="AG10" s="146"/>
      <c r="XFC10" s="0"/>
      <c r="XFD10" s="0"/>
    </row>
    <row r="11" customFormat="false" ht="12.8" hidden="false" customHeight="false" outlineLevel="0" collapsed="false">
      <c r="B11" s="122" t="n">
        <v>10</v>
      </c>
      <c r="C11" s="135"/>
      <c r="D11" s="136"/>
      <c r="E11" s="137"/>
      <c r="F11" s="135"/>
      <c r="G11" s="137"/>
      <c r="H11" s="123"/>
      <c r="I11" s="124"/>
      <c r="J11" s="125"/>
      <c r="K11" s="124" t="str">
        <f aca="false">IF(SUMIF(Budget!B34:B$35, 10 , Budget!N34:N$35)=0, "", SUMIF(Budget!B34:B$35, 10 , Budget!N34:N$35))</f>
        <v/>
      </c>
      <c r="L11" s="124" t="str">
        <f aca="false">IF(SUMIF(Budget!B46:B$53, 10 , Budget!N46:N$53)=0, "", SUMIF(Budget!B46:B$53, 10 , Budget!N46:N$53))</f>
        <v/>
      </c>
      <c r="M11" s="124" t="n">
        <f aca="false">IF(Budget!B31= 10 ,(Budget!N31),"")</f>
        <v>48.5</v>
      </c>
      <c r="N11" s="124" t="str">
        <f aca="false">IF(Budget!B30= 10 ,(Budget!N30),"")</f>
        <v/>
      </c>
      <c r="O11" s="124" t="str">
        <f aca="false">IF(SUMIF(Budget!B38:B$39, 10 , Budget!N38:N$39)=0, "", SUMIF(Budget!B38:B$39, 10 , Budget!N38:N$39))</f>
        <v/>
      </c>
      <c r="P11" s="124" t="str">
        <f aca="false">IF(SUMIF(Budget!B27:B$28, 10 , Budget!N27:N$28)=0, "", SUMIF(Budget!B27:B$28, 10 , Budget!N27:N$28))</f>
        <v/>
      </c>
      <c r="Q11" s="126"/>
      <c r="R11" s="127"/>
      <c r="S11" s="128" t="n">
        <f aca="false">IF(SUM(C11:Q11) &gt; 0, -SUM(C11:Q11), "-")</f>
        <v>-48.5</v>
      </c>
      <c r="T11" s="138" t="n">
        <f aca="false">IF(S11&lt;0, S11/S$36, "")</f>
        <v>0.0176077430503872</v>
      </c>
      <c r="U11" s="139"/>
      <c r="V11" s="131" t="n">
        <f aca="false">B11</f>
        <v>10</v>
      </c>
      <c r="W11" s="140"/>
      <c r="X11" s="140"/>
      <c r="Z11" s="135"/>
      <c r="AA11" s="136"/>
      <c r="AB11" s="137"/>
      <c r="AC11" s="141" t="str">
        <f aca="false">IF(SUM(Z11:AB11)=0,"-",-SUM(Z11:AB11))</f>
        <v>-</v>
      </c>
      <c r="AD11" s="142" t="s">
        <v>95</v>
      </c>
      <c r="AE11" s="146"/>
      <c r="AF11" s="146"/>
      <c r="AG11" s="146"/>
      <c r="XFC11" s="0"/>
      <c r="XFD11" s="0"/>
    </row>
    <row r="12" customFormat="false" ht="12.8" hidden="false" customHeight="false" outlineLevel="0" collapsed="false">
      <c r="B12" s="122" t="n">
        <v>11</v>
      </c>
      <c r="C12" s="135"/>
      <c r="D12" s="136"/>
      <c r="E12" s="137"/>
      <c r="F12" s="135"/>
      <c r="G12" s="137"/>
      <c r="H12" s="123"/>
      <c r="I12" s="124"/>
      <c r="J12" s="125"/>
      <c r="K12" s="124" t="str">
        <f aca="false">IF(SUMIF(Budget!B34:B$35, 11 , Budget!N34:N$35)=0, "", SUMIF(Budget!B34:B$35, 11 , Budget!N34:N$35))</f>
        <v/>
      </c>
      <c r="L12" s="124" t="str">
        <f aca="false">IF(SUMIF(Budget!B46:B$53, 11 , Budget!N46:N$53)=0, "", SUMIF(Budget!B46:B$53, 11 , Budget!N46:N$53))</f>
        <v/>
      </c>
      <c r="M12" s="124" t="str">
        <f aca="false">IF(Budget!B31= 11 ,(Budget!N31),"")</f>
        <v/>
      </c>
      <c r="N12" s="124" t="str">
        <f aca="false">IF(Budget!B30= 11 ,(Budget!N30),"")</f>
        <v/>
      </c>
      <c r="O12" s="124" t="str">
        <f aca="false">IF(SUMIF(Budget!B38:B$39, 11 , Budget!N38:N$39)=0, "", SUMIF(Budget!B38:B$39, 11 , Budget!N38:N$39))</f>
        <v/>
      </c>
      <c r="P12" s="124" t="str">
        <f aca="false">IF(SUMIF(Budget!B27:B$28, 11 , Budget!N27:N$28)=0, "", SUMIF(Budget!B27:B$28, 11 , Budget!N27:N$28))</f>
        <v/>
      </c>
      <c r="Q12" s="126"/>
      <c r="R12" s="127"/>
      <c r="S12" s="128" t="str">
        <f aca="false">IF(SUM(C12:Q12) &gt; 0, -SUM(C12:Q12), "-")</f>
        <v>-</v>
      </c>
      <c r="T12" s="138" t="str">
        <f aca="false">IF(S12&lt;0, S12/S$36, "")</f>
        <v/>
      </c>
      <c r="U12" s="139"/>
      <c r="V12" s="131" t="n">
        <f aca="false">B12</f>
        <v>11</v>
      </c>
      <c r="W12" s="140"/>
      <c r="X12" s="140"/>
      <c r="Z12" s="135"/>
      <c r="AA12" s="136"/>
      <c r="AB12" s="137"/>
      <c r="AC12" s="141" t="str">
        <f aca="false">IF(SUM(Z12:AB12)=0,"-",-SUM(Z12:AB12))</f>
        <v>-</v>
      </c>
      <c r="AD12" s="142" t="s">
        <v>96</v>
      </c>
      <c r="AE12" s="146"/>
      <c r="AF12" s="146"/>
      <c r="AG12" s="146"/>
      <c r="XFC12" s="0"/>
      <c r="XFD12" s="0"/>
    </row>
    <row r="13" customFormat="false" ht="12.8" hidden="false" customHeight="false" outlineLevel="0" collapsed="false">
      <c r="B13" s="122" t="n">
        <v>12</v>
      </c>
      <c r="C13" s="135"/>
      <c r="D13" s="136"/>
      <c r="E13" s="137"/>
      <c r="F13" s="135"/>
      <c r="G13" s="137"/>
      <c r="H13" s="123"/>
      <c r="I13" s="124"/>
      <c r="J13" s="125"/>
      <c r="K13" s="124" t="str">
        <f aca="false">IF(SUMIF(Budget!B34:B$35, 12 , Budget!N34:N$35)=0, "", SUMIF(Budget!B34:B$35, 12 , Budget!N34:N$35))</f>
        <v/>
      </c>
      <c r="L13" s="124" t="str">
        <f aca="false">IF(SUMIF(Budget!B46:B$53, 12 , Budget!N46:N$53)=0, "", SUMIF(Budget!B46:B$53, 12 , Budget!N46:N$53))</f>
        <v/>
      </c>
      <c r="M13" s="124" t="str">
        <f aca="false">IF(Budget!B31= 12 ,(Budget!N31),"")</f>
        <v/>
      </c>
      <c r="N13" s="124" t="str">
        <f aca="false">IF(Budget!B30= 12 ,(Budget!N30),"")</f>
        <v/>
      </c>
      <c r="O13" s="124" t="str">
        <f aca="false">IF(SUMIF(Budget!B38:B$39, 12 , Budget!N38:N$39)=0, "", SUMIF(Budget!B38:B$39, 12 , Budget!N38:N$39))</f>
        <v/>
      </c>
      <c r="P13" s="124" t="str">
        <f aca="false">IF(SUMIF(Budget!B27:B$28, 12 , Budget!N27:N$28)=0, "", SUMIF(Budget!B27:B$28, 12 , Budget!N27:N$28))</f>
        <v/>
      </c>
      <c r="Q13" s="126"/>
      <c r="R13" s="127"/>
      <c r="S13" s="128" t="str">
        <f aca="false">IF(SUM(C13:Q13) &gt; 0, -SUM(C13:Q13), "-")</f>
        <v>-</v>
      </c>
      <c r="T13" s="138" t="str">
        <f aca="false">IF(S13&lt;0, S13/S$36, "")</f>
        <v/>
      </c>
      <c r="U13" s="139"/>
      <c r="V13" s="131" t="n">
        <f aca="false">B13</f>
        <v>12</v>
      </c>
      <c r="W13" s="140"/>
      <c r="X13" s="140"/>
      <c r="Z13" s="135"/>
      <c r="AA13" s="136"/>
      <c r="AB13" s="137"/>
      <c r="AC13" s="141" t="str">
        <f aca="false">IF(SUM(Z13:AB13)=0,"-",-SUM(Z13:AB13))</f>
        <v>-</v>
      </c>
      <c r="AD13" s="142" t="s">
        <v>97</v>
      </c>
      <c r="AE13" s="146"/>
      <c r="AF13" s="146"/>
      <c r="AG13" s="146"/>
      <c r="XFC13" s="0"/>
      <c r="XFD13" s="0"/>
    </row>
    <row r="14" customFormat="false" ht="12.8" hidden="false" customHeight="false" outlineLevel="0" collapsed="false">
      <c r="B14" s="122" t="n">
        <v>13</v>
      </c>
      <c r="C14" s="135"/>
      <c r="D14" s="136"/>
      <c r="E14" s="137"/>
      <c r="F14" s="135"/>
      <c r="G14" s="137"/>
      <c r="H14" s="123"/>
      <c r="I14" s="124"/>
      <c r="J14" s="125"/>
      <c r="K14" s="124" t="str">
        <f aca="false">IF(SUMIF(Budget!B34:B$35, 13 , Budget!N34:N$35)=0, "", SUMIF(Budget!B34:B$35, 13 , Budget!N34:N$35))</f>
        <v/>
      </c>
      <c r="L14" s="124" t="str">
        <f aca="false">IF(SUMIF(Budget!B46:B$53, 13 , Budget!N46:N$53)=0, "", SUMIF(Budget!B46:B$53, 13 , Budget!N46:N$53))</f>
        <v/>
      </c>
      <c r="M14" s="124" t="str">
        <f aca="false">IF(Budget!B31= 13 ,(Budget!N31),"")</f>
        <v/>
      </c>
      <c r="N14" s="124" t="str">
        <f aca="false">IF(Budget!B30= 13 ,(Budget!N30),"")</f>
        <v/>
      </c>
      <c r="O14" s="124" t="str">
        <f aca="false">IF(SUMIF(Budget!B38:B$39, 13 , Budget!N38:N$39)=0, "", SUMIF(Budget!B38:B$39, 13 , Budget!N38:N$39))</f>
        <v/>
      </c>
      <c r="P14" s="124" t="str">
        <f aca="false">IF(SUMIF(Budget!B27:B$28, 13 , Budget!N27:N$28)=0, "", SUMIF(Budget!B27:B$28, 13 , Budget!N27:N$28))</f>
        <v/>
      </c>
      <c r="Q14" s="126"/>
      <c r="R14" s="127"/>
      <c r="S14" s="128" t="str">
        <f aca="false">IF(SUM(C14:Q14) &gt; 0, -SUM(C14:Q14), "-")</f>
        <v>-</v>
      </c>
      <c r="T14" s="138" t="str">
        <f aca="false">IF(S14&lt;0, S14/S$36, "")</f>
        <v/>
      </c>
      <c r="U14" s="139"/>
      <c r="V14" s="131" t="n">
        <f aca="false">B14</f>
        <v>13</v>
      </c>
      <c r="W14" s="140"/>
      <c r="X14" s="140"/>
      <c r="Z14" s="135"/>
      <c r="AA14" s="136"/>
      <c r="AB14" s="137"/>
      <c r="AC14" s="141" t="str">
        <f aca="false">IF(SUM(Z14:AB14)=0,"-",-SUM(Z14:AB14))</f>
        <v>-</v>
      </c>
      <c r="AD14" s="142" t="s">
        <v>98</v>
      </c>
      <c r="AE14" s="146"/>
      <c r="AF14" s="146"/>
      <c r="AG14" s="146"/>
      <c r="XFC14" s="0"/>
      <c r="XFD14" s="0"/>
    </row>
    <row r="15" customFormat="false" ht="12.8" hidden="false" customHeight="false" outlineLevel="0" collapsed="false">
      <c r="B15" s="122" t="n">
        <v>14</v>
      </c>
      <c r="C15" s="135"/>
      <c r="D15" s="136"/>
      <c r="E15" s="137"/>
      <c r="F15" s="135"/>
      <c r="G15" s="137"/>
      <c r="H15" s="123"/>
      <c r="I15" s="124"/>
      <c r="J15" s="125"/>
      <c r="K15" s="124" t="str">
        <f aca="false">IF(SUMIF(Budget!B34:B$35, 14 , Budget!N34:N$35)=0, "", SUMIF(Budget!B34:B$35, 14, Budget!N34:N$35))</f>
        <v/>
      </c>
      <c r="L15" s="124" t="str">
        <f aca="false">IF(SUMIF(Budget!B46:B$53, 14 , Budget!N46:N$53)=0, "", SUMIF(Budget!B46:B$53, 14, Budget!N46:N$53))</f>
        <v/>
      </c>
      <c r="M15" s="124" t="str">
        <f aca="false">IF(Budget!B31= 14 ,(Budget!N31),"")</f>
        <v/>
      </c>
      <c r="N15" s="124" t="str">
        <f aca="false">IF(Budget!B30= 14 ,(Budget!N30),"")</f>
        <v/>
      </c>
      <c r="O15" s="124" t="str">
        <f aca="false">IF(SUMIF(Budget!B38:B$39, 14 , Budget!N38:N$39)=0, "", SUMIF(Budget!B38:B$39, 14, Budget!N38:N$39))</f>
        <v/>
      </c>
      <c r="P15" s="124" t="str">
        <f aca="false">IF(SUMIF(Budget!B27:B$28, 14 , Budget!N27:N$28)=0, "", SUMIF(Budget!B27:B$28, 14, Budget!N27:N$28))</f>
        <v/>
      </c>
      <c r="Q15" s="126"/>
      <c r="R15" s="127"/>
      <c r="S15" s="128" t="str">
        <f aca="false">IF(SUM(C15:Q15) &gt; 0, -SUM(C15:Q15), "-")</f>
        <v>-</v>
      </c>
      <c r="T15" s="138" t="str">
        <f aca="false">IF(S15&lt;0, S15/S$36, "")</f>
        <v/>
      </c>
      <c r="U15" s="139"/>
      <c r="V15" s="131" t="n">
        <f aca="false">B15</f>
        <v>14</v>
      </c>
      <c r="W15" s="140"/>
      <c r="X15" s="140"/>
      <c r="Z15" s="135"/>
      <c r="AA15" s="136"/>
      <c r="AB15" s="137"/>
      <c r="AC15" s="141" t="str">
        <f aca="false">IF(SUM(Z15:AB15)=0,"-",-SUM(Z15:AB15))</f>
        <v>-</v>
      </c>
      <c r="AD15" s="142" t="s">
        <v>99</v>
      </c>
      <c r="AE15" s="146"/>
      <c r="AF15" s="146"/>
      <c r="AG15" s="146"/>
      <c r="XFC15" s="0"/>
      <c r="XFD15" s="0"/>
    </row>
    <row r="16" customFormat="false" ht="12.8" hidden="false" customHeight="false" outlineLevel="0" collapsed="false">
      <c r="B16" s="122" t="n">
        <v>15</v>
      </c>
      <c r="C16" s="135"/>
      <c r="D16" s="136"/>
      <c r="E16" s="137"/>
      <c r="F16" s="135"/>
      <c r="G16" s="137"/>
      <c r="H16" s="123"/>
      <c r="I16" s="124"/>
      <c r="J16" s="125"/>
      <c r="K16" s="124" t="str">
        <f aca="false">IF(SUMIF(Budget!B34:B$35, 15 , Budget!N34:N$35)=0, "", SUMIF(Budget!B34:B$35, 15 , Budget!N34:N$35))</f>
        <v/>
      </c>
      <c r="L16" s="124" t="str">
        <f aca="false">IF(SUMIF(Budget!B46:B$53, 15 , Budget!N46:N$53)=0, "", SUMIF(Budget!B46:B$53, 15 , Budget!N46:N$53))</f>
        <v/>
      </c>
      <c r="M16" s="124" t="str">
        <f aca="false">IF(Budget!B31= 15 ,(Budget!N31),"")</f>
        <v/>
      </c>
      <c r="N16" s="124" t="str">
        <f aca="false">IF(Budget!B30= 15 ,(Budget!N30),"")</f>
        <v/>
      </c>
      <c r="O16" s="124" t="str">
        <f aca="false">IF(SUMIF(Budget!B38:B$39, 15 , Budget!N38:N$39)=0, "", SUMIF(Budget!B38:B$39, 15 , Budget!N38:N$39))</f>
        <v/>
      </c>
      <c r="P16" s="124" t="str">
        <f aca="false">IF(SUMIF(Budget!B27:B$28, 15 , Budget!N27:N$28)=0, "", SUMIF(Budget!B27:B$28, 15 , Budget!N27:N$28))</f>
        <v/>
      </c>
      <c r="Q16" s="126"/>
      <c r="R16" s="127"/>
      <c r="S16" s="128" t="str">
        <f aca="false">IF(SUM(C16:Q16) &gt; 0, -SUM(C16:Q16), "-")</f>
        <v>-</v>
      </c>
      <c r="T16" s="138" t="str">
        <f aca="false">IF(S16&lt;0, S16/S$36, "")</f>
        <v/>
      </c>
      <c r="U16" s="139"/>
      <c r="V16" s="131" t="n">
        <f aca="false">B16</f>
        <v>15</v>
      </c>
      <c r="W16" s="140"/>
      <c r="X16" s="140"/>
      <c r="Z16" s="135"/>
      <c r="AA16" s="136"/>
      <c r="AB16" s="137"/>
      <c r="AC16" s="141" t="str">
        <f aca="false">IF(SUM(Z16:AB16)=0,"-",-SUM(Z16:AB16))</f>
        <v>-</v>
      </c>
      <c r="AD16" s="142" t="s">
        <v>100</v>
      </c>
      <c r="AE16" s="146"/>
      <c r="AF16" s="146"/>
      <c r="AG16" s="146"/>
      <c r="XFC16" s="0"/>
      <c r="XFD16" s="0"/>
    </row>
    <row r="17" customFormat="false" ht="12.8" hidden="false" customHeight="false" outlineLevel="0" collapsed="false">
      <c r="B17" s="122" t="n">
        <v>16</v>
      </c>
      <c r="C17" s="135"/>
      <c r="D17" s="136"/>
      <c r="E17" s="137"/>
      <c r="F17" s="135"/>
      <c r="G17" s="137"/>
      <c r="H17" s="123"/>
      <c r="I17" s="124"/>
      <c r="J17" s="125"/>
      <c r="K17" s="124" t="str">
        <f aca="false">IF(SUMIF(Budget!B34:B$35, 16 , Budget!N34:N$35)=0, "", SUMIF(Budget!B34:B$35, 16 , Budget!N34:N$35))</f>
        <v/>
      </c>
      <c r="L17" s="124" t="str">
        <f aca="false">IF(SUMIF(Budget!B46:B$53, 16 , Budget!N46:N$53)=0, "", SUMIF(Budget!B46:B$53, 16 , Budget!N46:N$53))</f>
        <v/>
      </c>
      <c r="M17" s="124" t="str">
        <f aca="false">IF(Budget!B31= 16 ,(Budget!N31),"")</f>
        <v/>
      </c>
      <c r="N17" s="124" t="str">
        <f aca="false">IF(Budget!B30= 16 ,(Budget!N30),"")</f>
        <v/>
      </c>
      <c r="O17" s="124" t="str">
        <f aca="false">IF(SUMIF(Budget!B38:B$39, 16 , Budget!N38:N$39)=0, "", SUMIF(Budget!B38:B$39, 16 , Budget!N38:N$39))</f>
        <v/>
      </c>
      <c r="P17" s="124" t="str">
        <f aca="false">IF(SUMIF(Budget!B27:B$28, 16 , Budget!N27:N$28)=0, "", SUMIF(Budget!B27:B$28, 16 , Budget!N27:N$28))</f>
        <v/>
      </c>
      <c r="Q17" s="126"/>
      <c r="R17" s="127"/>
      <c r="S17" s="128" t="str">
        <f aca="false">IF(SUM(C17:Q17) &gt; 0, -SUM(C17:Q17), "-")</f>
        <v>-</v>
      </c>
      <c r="T17" s="138" t="str">
        <f aca="false">IF(S17&lt;0, S17/S$36, "")</f>
        <v/>
      </c>
      <c r="U17" s="139"/>
      <c r="V17" s="131" t="n">
        <f aca="false">B17</f>
        <v>16</v>
      </c>
      <c r="W17" s="140"/>
      <c r="X17" s="140"/>
      <c r="Z17" s="135"/>
      <c r="AA17" s="136"/>
      <c r="AB17" s="137"/>
      <c r="AC17" s="141" t="str">
        <f aca="false">IF(SUM(Z17:AB17)=0,"-",-SUM(Z17:AB17))</f>
        <v>-</v>
      </c>
      <c r="AD17" s="142" t="s">
        <v>101</v>
      </c>
      <c r="AE17" s="146"/>
      <c r="AF17" s="146"/>
      <c r="AG17" s="146"/>
      <c r="XFC17" s="0"/>
      <c r="XFD17" s="0"/>
    </row>
    <row r="18" customFormat="false" ht="12.8" hidden="false" customHeight="false" outlineLevel="0" collapsed="false">
      <c r="B18" s="122" t="n">
        <v>17</v>
      </c>
      <c r="C18" s="135"/>
      <c r="D18" s="136"/>
      <c r="E18" s="137"/>
      <c r="F18" s="135"/>
      <c r="G18" s="137"/>
      <c r="H18" s="123"/>
      <c r="I18" s="124"/>
      <c r="J18" s="125"/>
      <c r="K18" s="124" t="str">
        <f aca="false">IF(SUMIF(Budget!B34:B$35, 17 , Budget!N34:N$35)=0, "", SUMIF(Budget!B34:B$35, 17 , Budget!N34:N$35))</f>
        <v/>
      </c>
      <c r="L18" s="124" t="str">
        <f aca="false">IF(SUMIF(Budget!B46:B$53, 17 , Budget!N46:N$53)=0, "", SUMIF(Budget!B46:B$53, 17 , Budget!N46:N$53))</f>
        <v/>
      </c>
      <c r="M18" s="124" t="str">
        <f aca="false">IF(Budget!B31= 17 ,(Budget!N31),"")</f>
        <v/>
      </c>
      <c r="N18" s="124" t="str">
        <f aca="false">IF(Budget!B30= 17 ,(Budget!N30),"")</f>
        <v/>
      </c>
      <c r="O18" s="124" t="str">
        <f aca="false">IF(SUMIF(Budget!B38:B$39, 17 , Budget!N38:N$39)=0, "", SUMIF(Budget!B38:B$39, 17 , Budget!N38:N$39))</f>
        <v/>
      </c>
      <c r="P18" s="124" t="str">
        <f aca="false">IF(SUMIF(Budget!B27:B$28, 17 , Budget!N27:N$28)=0, "", SUMIF(Budget!B27:B$28, 17 , Budget!N27:N$28))</f>
        <v/>
      </c>
      <c r="Q18" s="126"/>
      <c r="R18" s="127"/>
      <c r="S18" s="128" t="str">
        <f aca="false">IF(SUM(C18:Q18) &gt; 0, -SUM(C18:Q18), "-")</f>
        <v>-</v>
      </c>
      <c r="T18" s="138" t="str">
        <f aca="false">IF(S18&lt;0, S18/S$36, "")</f>
        <v/>
      </c>
      <c r="U18" s="139"/>
      <c r="V18" s="131" t="n">
        <f aca="false">B18</f>
        <v>17</v>
      </c>
      <c r="W18" s="140"/>
      <c r="X18" s="140"/>
      <c r="Z18" s="135"/>
      <c r="AA18" s="136"/>
      <c r="AB18" s="137"/>
      <c r="AC18" s="141" t="str">
        <f aca="false">IF(SUM(Z18:AB18)=0,"-",-SUM(Z18:AB18))</f>
        <v>-</v>
      </c>
      <c r="AD18" s="142" t="s">
        <v>102</v>
      </c>
      <c r="AE18" s="146"/>
      <c r="AF18" s="146"/>
      <c r="AG18" s="146"/>
      <c r="XFC18" s="0"/>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Budget!N34:N$35)=0, "", SUMIF(Budget!B34:B$35, 18 , Budget!N34:N$35))</f>
        <v/>
      </c>
      <c r="L19" s="124" t="str">
        <f aca="false">IF(SUMIF(Budget!B46:B$53, 18 , Budget!N46:N$53)=0, "", SUMIF(Budget!B46:B$53, 18 , Budget!N46:N$53))</f>
        <v/>
      </c>
      <c r="M19" s="124" t="str">
        <f aca="false">IF(Budget!B31= 18 ,(Budget!N31),"")</f>
        <v/>
      </c>
      <c r="N19" s="124" t="str">
        <f aca="false">IF(Budget!B30= 18 ,(Budget!N30),"")</f>
        <v/>
      </c>
      <c r="O19" s="124" t="str">
        <f aca="false">IF(SUMIF(Budget!B38:B$39, 18 , Budget!N38:N$39)=0, "", SUMIF(Budget!B38:B$39, 18 , Budget!N38:N$39))</f>
        <v/>
      </c>
      <c r="P19" s="124" t="str">
        <f aca="false">IF(SUMIF(Budget!B27:B$28, 18 , Budget!N27:N$28)=0, "", SUMIF(Budget!B27:B$28, 18 , Budget!N27:N$28))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103</v>
      </c>
      <c r="AE19" s="146"/>
      <c r="AF19" s="146"/>
      <c r="AG19" s="146"/>
      <c r="XFC19" s="0"/>
      <c r="XFD19" s="0"/>
    </row>
    <row r="20" customFormat="false" ht="12.8" hidden="false" customHeight="false" outlineLevel="0" collapsed="false">
      <c r="B20" s="122" t="n">
        <v>19</v>
      </c>
      <c r="C20" s="135"/>
      <c r="D20" s="136"/>
      <c r="E20" s="137"/>
      <c r="F20" s="135"/>
      <c r="G20" s="137"/>
      <c r="H20" s="123"/>
      <c r="I20" s="124"/>
      <c r="J20" s="125"/>
      <c r="K20" s="124" t="str">
        <f aca="false">IF(SUMIF(Budget!B34:B$35, 19 , Budget!N34:N$35)=0, "", SUMIF(Budget!B34:B$35, 19 , Budget!N34:N$35))</f>
        <v/>
      </c>
      <c r="L20" s="124" t="str">
        <f aca="false">IF(SUMIF(Budget!B46:B$53, 19 , Budget!N46:N$53)=0, "", SUMIF(Budget!B46:B$53, 19 , Budget!N46:N$53))</f>
        <v/>
      </c>
      <c r="M20" s="124" t="str">
        <f aca="false">IF(Budget!B31= 19 ,(Budget!N31),"")</f>
        <v/>
      </c>
      <c r="N20" s="124" t="str">
        <f aca="false">IF(Budget!B30= 19 ,(Budget!N30),"")</f>
        <v/>
      </c>
      <c r="O20" s="124" t="str">
        <f aca="false">IF(SUMIF(Budget!B38:B$39, 19 , Budget!N38:N$39)=0, "", SUMIF(Budget!B38:B$39, 19 , Budget!N38:N$39))</f>
        <v/>
      </c>
      <c r="P20" s="124" t="str">
        <f aca="false">IF(SUMIF(Budget!B27:B$28, 19 , Budget!N27:N$28)=0, "", SUMIF(Budget!B27:B$28, 19 , Budget!N27:N$28))</f>
        <v/>
      </c>
      <c r="Q20" s="126"/>
      <c r="R20" s="127"/>
      <c r="S20" s="128" t="str">
        <f aca="false">IF(SUM(C20:Q20) &gt; 0, -SUM(C20:Q20), "-")</f>
        <v>-</v>
      </c>
      <c r="T20" s="138" t="str">
        <f aca="false">IF(S20&lt;0, S20/S$36, "")</f>
        <v/>
      </c>
      <c r="U20" s="139"/>
      <c r="V20" s="131" t="n">
        <f aca="false">B20</f>
        <v>19</v>
      </c>
      <c r="W20" s="140"/>
      <c r="X20" s="140"/>
      <c r="Z20" s="135"/>
      <c r="AA20" s="136"/>
      <c r="AB20" s="137"/>
      <c r="AC20" s="141" t="str">
        <f aca="false">IF(SUM(Z20:AB20)=0,"-",-SUM(Z20:AB20))</f>
        <v>-</v>
      </c>
      <c r="AD20" s="142" t="s">
        <v>104</v>
      </c>
      <c r="AE20" s="146"/>
      <c r="AF20" s="146"/>
      <c r="AG20" s="146"/>
      <c r="XFC20" s="0"/>
      <c r="XFD20" s="0"/>
    </row>
    <row r="21" customFormat="false" ht="12.8" hidden="false" customHeight="false" outlineLevel="0" collapsed="false">
      <c r="B21" s="122" t="n">
        <v>20</v>
      </c>
      <c r="C21" s="135"/>
      <c r="D21" s="136"/>
      <c r="E21" s="137"/>
      <c r="F21" s="135"/>
      <c r="G21" s="137"/>
      <c r="H21" s="123"/>
      <c r="I21" s="124"/>
      <c r="J21" s="125"/>
      <c r="K21" s="124" t="str">
        <f aca="false">IF(SUMIF(Budget!B34:B$35, 20 , Budget!N34:N$35)=0, "", SUMIF(Budget!B34:B$35, 20 , Budget!N34:N$35))</f>
        <v/>
      </c>
      <c r="L21" s="124" t="str">
        <f aca="false">IF(SUMIF(Budget!B46:B$53, 20 , Budget!N46:N$53)=0, "", SUMIF(Budget!B46:B$53, 20 , Budget!N46:N$53))</f>
        <v/>
      </c>
      <c r="M21" s="124" t="str">
        <f aca="false">IF(Budget!B31= 20 ,(Budget!N31),"")</f>
        <v/>
      </c>
      <c r="N21" s="124" t="str">
        <f aca="false">IF(Budget!B30= 20 ,(Budget!N30),"")</f>
        <v/>
      </c>
      <c r="O21" s="124" t="str">
        <f aca="false">IF(SUMIF(Budget!B38:B$39, 20 , Budget!N38:N$39)=0, "", SUMIF(Budget!B38:B$39, 20 , Budget!N38:N$39))</f>
        <v/>
      </c>
      <c r="P21" s="124" t="str">
        <f aca="false">IF(SUMIF(Budget!B27:B$28, 20 , Budget!N27:N$28)=0, "", SUMIF(Budget!B27:B$28, 20 , Budget!N27:N$28))</f>
        <v/>
      </c>
      <c r="Q21" s="126"/>
      <c r="R21" s="127"/>
      <c r="S21" s="128" t="str">
        <f aca="false">IF(SUM(C21:Q21) &gt; 0, -SUM(C21:Q21), "-")</f>
        <v>-</v>
      </c>
      <c r="T21" s="138" t="str">
        <f aca="false">IF(S21&lt;0, S21/S$36, "")</f>
        <v/>
      </c>
      <c r="U21" s="139"/>
      <c r="V21" s="131" t="n">
        <f aca="false">B21</f>
        <v>20</v>
      </c>
      <c r="W21" s="140"/>
      <c r="X21" s="140"/>
      <c r="Z21" s="135"/>
      <c r="AA21" s="136"/>
      <c r="AB21" s="137"/>
      <c r="AC21" s="141" t="str">
        <f aca="false">IF(SUM(Z21:AB21)=0,"-",-SUM(Z21:AB21))</f>
        <v>-</v>
      </c>
      <c r="AD21" s="142" t="s">
        <v>105</v>
      </c>
      <c r="AE21" s="146"/>
      <c r="AF21" s="146"/>
      <c r="AG21" s="146"/>
      <c r="XFC21" s="0"/>
      <c r="XFD21" s="0"/>
    </row>
    <row r="22" customFormat="false" ht="12.8" hidden="false" customHeight="false" outlineLevel="0" collapsed="false">
      <c r="B22" s="122" t="n">
        <v>21</v>
      </c>
      <c r="C22" s="135"/>
      <c r="D22" s="136"/>
      <c r="E22" s="137"/>
      <c r="F22" s="135"/>
      <c r="G22" s="137"/>
      <c r="H22" s="123"/>
      <c r="I22" s="124"/>
      <c r="J22" s="125"/>
      <c r="K22" s="124" t="str">
        <f aca="false">IF(SUMIF(Budget!B34:B$35, 21 , Budget!N34:N$35)=0, "", SUMIF(Budget!B34:B$35, 21 , Budget!N34:N$35))</f>
        <v/>
      </c>
      <c r="L22" s="124" t="str">
        <f aca="false">IF(SUMIF(Budget!B46:B$53, 21 , Budget!N46:N$53)=0, "", SUMIF(Budget!B46:B$53, 21 , Budget!N46:N$53))</f>
        <v/>
      </c>
      <c r="M22" s="124" t="str">
        <f aca="false">IF(Budget!B31= 21 ,(Budget!N31),"")</f>
        <v/>
      </c>
      <c r="N22" s="124" t="str">
        <f aca="false">IF(Budget!B30= 21 ,(Budget!N30),"")</f>
        <v/>
      </c>
      <c r="O22" s="124" t="str">
        <f aca="false">IF(SUMIF(Budget!B38:B$39, 21 , Budget!N38:N$39)=0, "", SUMIF(Budget!B38:B$39, 21 , Budget!N38:N$39))</f>
        <v/>
      </c>
      <c r="P22" s="124" t="str">
        <f aca="false">IF(SUMIF(Budget!B27:B$28, 21 , Budget!N27:N$28)=0, "", SUMIF(Budget!B27:B$28, 21 , Budget!N27:N$28))</f>
        <v/>
      </c>
      <c r="Q22" s="126"/>
      <c r="R22" s="127"/>
      <c r="S22" s="128" t="str">
        <f aca="false">IF(SUM(C22:Q22) &gt; 0, -SUM(C22:Q22), "-")</f>
        <v>-</v>
      </c>
      <c r="T22" s="138" t="str">
        <f aca="false">IF(S22&lt;0, S22/S$36, "")</f>
        <v/>
      </c>
      <c r="U22" s="139"/>
      <c r="V22" s="131" t="n">
        <f aca="false">B22</f>
        <v>21</v>
      </c>
      <c r="W22" s="140"/>
      <c r="X22" s="140"/>
      <c r="Z22" s="135"/>
      <c r="AA22" s="136"/>
      <c r="AB22" s="137"/>
      <c r="AC22" s="141" t="str">
        <f aca="false">IF(SUM(Z22:AB22)=0,"-",-SUM(Z22:AB22))</f>
        <v>-</v>
      </c>
      <c r="AD22" s="142" t="s">
        <v>106</v>
      </c>
      <c r="AE22" s="146"/>
      <c r="AF22" s="146"/>
      <c r="AG22" s="146"/>
      <c r="XFC22" s="0"/>
      <c r="XFD22" s="0"/>
    </row>
    <row r="23" customFormat="false" ht="12.8" hidden="false" customHeight="false" outlineLevel="0" collapsed="false">
      <c r="B23" s="122" t="n">
        <v>22</v>
      </c>
      <c r="C23" s="135"/>
      <c r="D23" s="136"/>
      <c r="E23" s="137"/>
      <c r="F23" s="135"/>
      <c r="G23" s="137"/>
      <c r="H23" s="123"/>
      <c r="I23" s="124"/>
      <c r="J23" s="125"/>
      <c r="K23" s="124" t="str">
        <f aca="false">IF(SUMIF(Budget!B34:B$35, 22 , Budget!N34:N$35)=0, "", SUMIF(Budget!B34:B$35, 22 , Budget!N34:N$35))</f>
        <v/>
      </c>
      <c r="L23" s="124" t="str">
        <f aca="false">IF(SUMIF(Budget!B46:B$53, 22 , Budget!N46:N$53)=0, "", SUMIF(Budget!B46:B$53, 22 , Budget!N46:N$53))</f>
        <v/>
      </c>
      <c r="M23" s="124" t="str">
        <f aca="false">IF(Budget!B31= 22 ,(Budget!N31),"")</f>
        <v/>
      </c>
      <c r="N23" s="124" t="str">
        <f aca="false">IF(Budget!B30= 22 ,(Budget!N30),"")</f>
        <v/>
      </c>
      <c r="O23" s="124" t="str">
        <f aca="false">IF(SUMIF(Budget!B38:B$39, 22 , Budget!N38:N$39)=0, "", SUMIF(Budget!B38:B$39, 22 , Budget!N38:N$39))</f>
        <v/>
      </c>
      <c r="P23" s="124" t="str">
        <f aca="false">IF(SUMIF(Budget!B27:B$28, 22 , Budget!N27:N$28)=0, "", SUMIF(Budget!B27:B$28, 22 , Budget!N27:N$28))</f>
        <v/>
      </c>
      <c r="Q23" s="126"/>
      <c r="R23" s="127"/>
      <c r="S23" s="128" t="str">
        <f aca="false">IF(SUM(C23:Q23) &gt; 0, -SUM(C23:Q23), "-")</f>
        <v>-</v>
      </c>
      <c r="T23" s="138" t="str">
        <f aca="false">IF(S23&lt;0, S23/S$36, "")</f>
        <v/>
      </c>
      <c r="U23" s="139"/>
      <c r="V23" s="131" t="n">
        <f aca="false">B23</f>
        <v>22</v>
      </c>
      <c r="W23" s="140"/>
      <c r="X23" s="140"/>
      <c r="Z23" s="135"/>
      <c r="AA23" s="136"/>
      <c r="AB23" s="137"/>
      <c r="AC23" s="141" t="str">
        <f aca="false">IF(SUM(Z23:AB23)=0,"-",-SUM(Z23:AB23))</f>
        <v>-</v>
      </c>
      <c r="AD23" s="142" t="s">
        <v>107</v>
      </c>
      <c r="AE23" s="146"/>
      <c r="AF23" s="146"/>
      <c r="AG23" s="146"/>
      <c r="XFC23" s="0"/>
      <c r="XFD23" s="0"/>
    </row>
    <row r="24" customFormat="false" ht="12.8" hidden="false" customHeight="false" outlineLevel="0" collapsed="false">
      <c r="B24" s="122" t="n">
        <v>23</v>
      </c>
      <c r="C24" s="135"/>
      <c r="D24" s="136"/>
      <c r="E24" s="137"/>
      <c r="F24" s="135"/>
      <c r="G24" s="137"/>
      <c r="H24" s="123"/>
      <c r="I24" s="124"/>
      <c r="J24" s="125"/>
      <c r="K24" s="124" t="str">
        <f aca="false">IF(SUMIF(Budget!B34:B$35, 23 , Budget!N34:N$35)=0, "", SUMIF(Budget!B34:B$35, 23 , Budget!N34:N$35))</f>
        <v/>
      </c>
      <c r="L24" s="124" t="n">
        <f aca="false">IF(SUMIF(Budget!B46:B$53, 23 , Budget!N46:N$53)=0, "", SUMIF(Budget!B46:B$53, 23 , Budget!N46:N$53))</f>
        <v>24.99</v>
      </c>
      <c r="M24" s="124" t="str">
        <f aca="false">IF(Budget!B31= 23 ,(Budget!N31),"")</f>
        <v/>
      </c>
      <c r="N24" s="124" t="str">
        <f aca="false">IF(Budget!B30= 23 ,(Budget!N30),"")</f>
        <v/>
      </c>
      <c r="O24" s="124" t="str">
        <f aca="false">IF(SUMIF(Budget!B38:B$39, 23 , Budget!N38:N$39)=0, "", SUMIF(Budget!B38:B$39, 23 , Budget!N38:N$39))</f>
        <v/>
      </c>
      <c r="P24" s="124" t="str">
        <f aca="false">IF(SUMIF(Budget!B27:B$28, 23 , Budget!N27:N$28)=0, "", SUMIF(Budget!B27:B$28, 23 , Budget!N27:N$28))</f>
        <v/>
      </c>
      <c r="Q24" s="126"/>
      <c r="R24" s="127"/>
      <c r="S24" s="128" t="n">
        <f aca="false">IF(SUM(C24:Q24) &gt; 0, -SUM(C24:Q24), "-")</f>
        <v>-24.99</v>
      </c>
      <c r="T24" s="138" t="n">
        <f aca="false">IF(S24&lt;0, S24/S$36, "")</f>
        <v>0.00907252574905517</v>
      </c>
      <c r="U24" s="139"/>
      <c r="V24" s="131" t="n">
        <f aca="false">B24</f>
        <v>23</v>
      </c>
      <c r="W24" s="140"/>
      <c r="X24" s="140"/>
      <c r="Z24" s="135"/>
      <c r="AA24" s="136"/>
      <c r="AB24" s="137"/>
      <c r="AC24" s="141" t="str">
        <f aca="false">IF(SUM(Z24:AB24)=0,"-",-SUM(Z24:AB24))</f>
        <v>-</v>
      </c>
      <c r="AD24" s="142" t="s">
        <v>108</v>
      </c>
      <c r="AE24" s="146"/>
      <c r="AF24" s="146"/>
      <c r="AG24" s="146"/>
      <c r="XFC24" s="0"/>
      <c r="XFD24" s="0"/>
    </row>
    <row r="25" customFormat="false" ht="12.8" hidden="false" customHeight="false" outlineLevel="0" collapsed="false">
      <c r="B25" s="122" t="n">
        <v>24</v>
      </c>
      <c r="C25" s="135"/>
      <c r="D25" s="136"/>
      <c r="E25" s="137"/>
      <c r="F25" s="135"/>
      <c r="G25" s="137"/>
      <c r="H25" s="123"/>
      <c r="I25" s="124"/>
      <c r="J25" s="125"/>
      <c r="K25" s="124" t="str">
        <f aca="false">IF(SUMIF(Budget!B34:B$35, 24 , Budget!N34:N$35)=0, "", SUMIF(Budget!B34:B$35, 24 , Budget!N34:N$35))</f>
        <v/>
      </c>
      <c r="L25" s="124" t="str">
        <f aca="false">IF(SUMIF(Budget!B46:B$53, 24 , Budget!N46:N$53)=0, "", SUMIF(Budget!B46:B$53, 24 , Budget!N46:N$53))</f>
        <v/>
      </c>
      <c r="M25" s="124" t="str">
        <f aca="false">IF(Budget!B31= 24 ,(Budget!N31),"")</f>
        <v/>
      </c>
      <c r="N25" s="124" t="str">
        <f aca="false">IF(Budget!B30= 24 ,(Budget!N30),"")</f>
        <v/>
      </c>
      <c r="O25" s="124" t="str">
        <f aca="false">IF(SUMIF(Budget!B38:B$39, 24 , Budget!N38:N$39)=0, "", SUMIF(Budget!B38:B$39, 24 , Budget!N38:N$39))</f>
        <v/>
      </c>
      <c r="P25" s="124" t="str">
        <f aca="false">IF(SUMIF(Budget!B27:B$28, 24 , Budget!N27:N$28)=0, "", SUMIF(Budget!B27:B$28, 24 , Budget!N27:N$28))</f>
        <v/>
      </c>
      <c r="Q25" s="126"/>
      <c r="R25" s="127"/>
      <c r="S25" s="128" t="str">
        <f aca="false">IF(SUM(C25:Q25) &gt; 0, -SUM(C25:Q25), "-")</f>
        <v>-</v>
      </c>
      <c r="T25" s="138" t="str">
        <f aca="false">IF(S25&lt;0, S25/S$36, "")</f>
        <v/>
      </c>
      <c r="U25" s="139"/>
      <c r="V25" s="131" t="n">
        <f aca="false">B25</f>
        <v>24</v>
      </c>
      <c r="W25" s="140"/>
      <c r="X25" s="140"/>
      <c r="Z25" s="135"/>
      <c r="AA25" s="136"/>
      <c r="AB25" s="137"/>
      <c r="AC25" s="141" t="str">
        <f aca="false">IF(SUM(Z25:AB25)=0,"-",-SUM(Z25:AB25))</f>
        <v>-</v>
      </c>
      <c r="AD25" s="142" t="s">
        <v>109</v>
      </c>
      <c r="AE25" s="146"/>
      <c r="AF25" s="146"/>
      <c r="AG25" s="146"/>
      <c r="XFC25" s="0"/>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Budget!N34:N$35)=0, "", SUMIF(Budget!B34:B$35, 25 , Budget!N34:N$35))</f>
        <v/>
      </c>
      <c r="L26" s="124" t="str">
        <f aca="false">IF(SUMIF(Budget!B46:B$53, 25 , Budget!N46:N$53)=0, "", SUMIF(Budget!B46:B$53, 25 , Budget!N46:N$53))</f>
        <v/>
      </c>
      <c r="M26" s="124" t="str">
        <f aca="false">IF(Budget!B31= 26 ,(Budget!N31),"")</f>
        <v/>
      </c>
      <c r="N26" s="124" t="str">
        <f aca="false">IF(Budget!B30= 25 ,(Budget!N30),"")</f>
        <v/>
      </c>
      <c r="O26" s="124" t="str">
        <f aca="false">IF(SUMIF(Budget!B38:B$39, 25 , Budget!N38:N$39)=0, "", SUMIF(Budget!B38:B$39, 25 , Budget!N38:N$39))</f>
        <v/>
      </c>
      <c r="P26" s="124" t="str">
        <f aca="false">IF(SUMIF(Budget!B27:B$28, 25 , Budget!N27:N$28)=0, "", SUMIF(Budget!B27:B$28, 25 , Budget!N27:N$28))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110</v>
      </c>
      <c r="AE26" s="146"/>
      <c r="AF26" s="146"/>
      <c r="AG26" s="146"/>
      <c r="XFC26" s="0"/>
      <c r="XFD26" s="0"/>
    </row>
    <row r="27" customFormat="false" ht="12.8" hidden="false" customHeight="false" outlineLevel="0" collapsed="false">
      <c r="B27" s="122" t="n">
        <v>26</v>
      </c>
      <c r="C27" s="135"/>
      <c r="D27" s="136"/>
      <c r="E27" s="137"/>
      <c r="F27" s="135"/>
      <c r="G27" s="137"/>
      <c r="H27" s="123"/>
      <c r="I27" s="124"/>
      <c r="J27" s="125"/>
      <c r="K27" s="124" t="str">
        <f aca="false">IF(SUMIF(Budget!B34:B$35, 26 , Budget!N34:N$35)=0, "", SUMIF(Budget!B34:B$35, 26 , Budget!N34:N$35))</f>
        <v/>
      </c>
      <c r="L27" s="124" t="str">
        <f aca="false">IF(SUMIF(Budget!B46:B$53, 26 , Budget!N46:N$53)=0, "", SUMIF(Budget!B46:B$53, 26 , Budget!N46:N$53))</f>
        <v/>
      </c>
      <c r="M27" s="124" t="str">
        <f aca="false">IF(Budget!B31= 26 ,(Budget!N31),"")</f>
        <v/>
      </c>
      <c r="N27" s="124" t="str">
        <f aca="false">IF(Budget!B30= 26 ,(Budget!N30),"")</f>
        <v/>
      </c>
      <c r="O27" s="124" t="str">
        <f aca="false">IF(SUMIF(Budget!B38:B$39, 26 , Budget!N38:N$39)=0, "", SUMIF(Budget!B38:B$39, 26 , Budget!N38:N$39))</f>
        <v/>
      </c>
      <c r="P27" s="124" t="str">
        <f aca="false">IF(SUMIF(Budget!B27:B$28, 26 , Budget!N27:N$28)=0, "", SUMIF(Budget!B27:B$28, 26 , Budget!N27:N$28))</f>
        <v/>
      </c>
      <c r="Q27" s="126"/>
      <c r="R27" s="127"/>
      <c r="S27" s="128" t="str">
        <f aca="false">IF(SUM(C27:Q27) &gt; 0, -SUM(C27:Q27), "-")</f>
        <v>-</v>
      </c>
      <c r="T27" s="138" t="str">
        <f aca="false">IF(S27&lt;0, S27/S$36, "")</f>
        <v/>
      </c>
      <c r="U27" s="139"/>
      <c r="V27" s="131" t="n">
        <f aca="false">B27</f>
        <v>26</v>
      </c>
      <c r="W27" s="140"/>
      <c r="X27" s="140"/>
      <c r="Z27" s="135"/>
      <c r="AA27" s="136"/>
      <c r="AB27" s="137"/>
      <c r="AC27" s="141" t="str">
        <f aca="false">IF(SUM(Z27:AB27)=0,"-",-SUM(Z27:AB27))</f>
        <v>-</v>
      </c>
      <c r="AD27" s="142" t="s">
        <v>111</v>
      </c>
      <c r="AE27" s="146"/>
      <c r="AF27" s="146"/>
      <c r="AG27" s="146"/>
      <c r="XFC27" s="0"/>
      <c r="XFD27" s="0"/>
    </row>
    <row r="28" customFormat="false" ht="12.8" hidden="false" customHeight="false" outlineLevel="0" collapsed="false">
      <c r="B28" s="122" t="n">
        <v>27</v>
      </c>
      <c r="C28" s="135"/>
      <c r="D28" s="136"/>
      <c r="E28" s="137"/>
      <c r="F28" s="135"/>
      <c r="G28" s="137"/>
      <c r="H28" s="123"/>
      <c r="I28" s="124"/>
      <c r="J28" s="125"/>
      <c r="K28" s="124" t="str">
        <f aca="false">IF(SUMIF(Budget!B34:B$35, 27 , Budget!N34:N$35)=0, "", SUMIF(Budget!B34:B$35, 27 , Budget!N34:N$35))</f>
        <v/>
      </c>
      <c r="L28" s="124" t="str">
        <f aca="false">IF(SUMIF(Budget!B46:B$53, 27 , Budget!N46:N$53)=0, "", SUMIF(Budget!B46:B$53, 27 , Budget!N46:N$53))</f>
        <v/>
      </c>
      <c r="M28" s="124" t="str">
        <f aca="false">IF(Budget!B31= 27 ,(Budget!N31),"")</f>
        <v/>
      </c>
      <c r="N28" s="124" t="str">
        <f aca="false">IF(Budget!B30= 27 ,(Budget!N30),"")</f>
        <v/>
      </c>
      <c r="O28" s="124" t="str">
        <f aca="false">IF(SUMIF(Budget!B38:B$39, 27 , Budget!N38:N$39)=0, "", SUMIF(Budget!B38:B$39, 27 , Budget!N38:N$39))</f>
        <v/>
      </c>
      <c r="P28" s="124" t="str">
        <f aca="false">IF(SUMIF(Budget!B27:B$28, 27 , Budget!N27:N$28)=0, "", SUMIF(Budget!B27:B$28, 27 , Budget!N27:N$28))</f>
        <v/>
      </c>
      <c r="Q28" s="126"/>
      <c r="R28" s="127"/>
      <c r="S28" s="128" t="str">
        <f aca="false">IF(SUM(C28:Q28) &gt; 0, -SUM(C28:Q28), "-")</f>
        <v>-</v>
      </c>
      <c r="T28" s="138" t="str">
        <f aca="false">IF(S28&lt;0, S28/S$36, "")</f>
        <v/>
      </c>
      <c r="U28" s="139"/>
      <c r="V28" s="131" t="n">
        <f aca="false">B28</f>
        <v>27</v>
      </c>
      <c r="W28" s="140"/>
      <c r="X28" s="140"/>
      <c r="Z28" s="135"/>
      <c r="AA28" s="136"/>
      <c r="AB28" s="137"/>
      <c r="AC28" s="141" t="str">
        <f aca="false">IF(SUM(Z28:AB28)=0,"-",-SUM(Z28:AB28))</f>
        <v>-</v>
      </c>
      <c r="AD28" s="142" t="s">
        <v>112</v>
      </c>
      <c r="AE28" s="146"/>
      <c r="AF28" s="146"/>
      <c r="AG28" s="146"/>
      <c r="XFC28" s="0"/>
      <c r="XFD28" s="0"/>
    </row>
    <row r="29" customFormat="false" ht="12.8" hidden="false" customHeight="false" outlineLevel="0" collapsed="false">
      <c r="B29" s="122" t="n">
        <v>28</v>
      </c>
      <c r="C29" s="135"/>
      <c r="D29" s="136"/>
      <c r="E29" s="137"/>
      <c r="F29" s="135"/>
      <c r="G29" s="137"/>
      <c r="H29" s="123"/>
      <c r="I29" s="124"/>
      <c r="J29" s="125"/>
      <c r="K29" s="124" t="str">
        <f aca="false">IF(SUMIF(Budget!B34:B$35, 28 , Budget!N34:N$35)=0, "", SUMIF(Budget!B34:B$35, 28 , Budget!N34:N$35))</f>
        <v/>
      </c>
      <c r="L29" s="124" t="str">
        <f aca="false">IF(SUMIF(Budget!B46:B$53, 28 , Budget!N46:N$53)=0, "", SUMIF(Budget!B46:B$53, 28 , Budget!N46:N$53))</f>
        <v/>
      </c>
      <c r="M29" s="124" t="str">
        <f aca="false">IF(Budget!B31= 28 ,(Budget!N31),"")</f>
        <v/>
      </c>
      <c r="N29" s="124" t="str">
        <f aca="false">IF(Budget!B30= 28 ,(Budget!N30),"")</f>
        <v/>
      </c>
      <c r="O29" s="124" t="str">
        <f aca="false">IF(SUMIF(Budget!B38:B$39, 28 , Budget!N38:N$39)=0, "", SUMIF(Budget!B38:B$39, 28 , Budget!N38:N$39))</f>
        <v/>
      </c>
      <c r="P29" s="124" t="str">
        <f aca="false">IF(SUMIF(Budget!B27:B$28, 28 , Budget!N27:N$28)=0, "", SUMIF(Budget!B27:B$28, 28 , Budget!N27:N$28))</f>
        <v/>
      </c>
      <c r="Q29" s="126"/>
      <c r="R29" s="127"/>
      <c r="S29" s="128" t="str">
        <f aca="false">IF(SUM(C29:Q29) &gt; 0, -SUM(C29:Q29), "-")</f>
        <v>-</v>
      </c>
      <c r="T29" s="138" t="str">
        <f aca="false">IF(S29&lt;0, S29/S$36, "")</f>
        <v/>
      </c>
      <c r="U29" s="139"/>
      <c r="V29" s="131" t="n">
        <f aca="false">B29</f>
        <v>28</v>
      </c>
      <c r="W29" s="140"/>
      <c r="X29" s="140"/>
      <c r="Z29" s="135"/>
      <c r="AA29" s="136"/>
      <c r="AB29" s="137"/>
      <c r="AC29" s="141" t="str">
        <f aca="false">IF(SUM(Z29:AB29)=0,"-",-SUM(Z29:AB29))</f>
        <v>-</v>
      </c>
      <c r="AD29" s="142" t="s">
        <v>113</v>
      </c>
      <c r="AE29" s="146"/>
      <c r="AF29" s="146"/>
      <c r="AG29" s="146"/>
      <c r="XFC29" s="0"/>
      <c r="XFD29" s="0"/>
    </row>
    <row r="30" customFormat="false" ht="12.8" hidden="false" customHeight="false" outlineLevel="0" collapsed="false">
      <c r="B30" s="122" t="n">
        <v>29</v>
      </c>
      <c r="C30" s="135"/>
      <c r="D30" s="136"/>
      <c r="E30" s="137"/>
      <c r="F30" s="135"/>
      <c r="G30" s="137"/>
      <c r="H30" s="123"/>
      <c r="I30" s="124"/>
      <c r="J30" s="125"/>
      <c r="K30" s="124" t="str">
        <f aca="false">IF(SUMIF(Budget!B34:B$35, 29 , Budget!N34:N$35)=0, "", SUMIF(Budget!B34:B$35, 29 , Budget!N34:N$35))</f>
        <v/>
      </c>
      <c r="L30" s="124" t="str">
        <f aca="false">IF(SUMIF(Budget!B46:B$53, 29 , Budget!N46:N$53)=0, "", SUMIF(Budget!B46:B$53, 29 , Budget!N46:N$53))</f>
        <v/>
      </c>
      <c r="M30" s="124" t="str">
        <f aca="false">IF(Budget!B31= 29,(Budget!N31),"")</f>
        <v/>
      </c>
      <c r="N30" s="124" t="str">
        <f aca="false">IF(Budget!B30= 29,(Budget!N30),"")</f>
        <v/>
      </c>
      <c r="O30" s="124" t="str">
        <f aca="false">IF(SUMIF(Budget!B38:B$39, 29 , Budget!N38:N$39)=0, "", SUMIF(Budget!B38:B$39, 29 , Budget!N38:N$39))</f>
        <v/>
      </c>
      <c r="P30" s="124" t="str">
        <f aca="false">IF(SUMIF(Budget!B27:B$28, 29 , Budget!N27:N$28)=0, "", SUMIF(Budget!B27:B$28, 29 , Budget!N27:N$28))</f>
        <v/>
      </c>
      <c r="Q30" s="126"/>
      <c r="R30" s="127"/>
      <c r="S30" s="128" t="str">
        <f aca="false">IF(SUM(C30:Q30) &gt; 0, -SUM(C30:Q30), "-")</f>
        <v>-</v>
      </c>
      <c r="T30" s="138" t="str">
        <f aca="false">IF(S30&lt;0, S30/S$36, "")</f>
        <v/>
      </c>
      <c r="U30" s="139"/>
      <c r="V30" s="131" t="n">
        <f aca="false">B30</f>
        <v>29</v>
      </c>
      <c r="W30" s="140"/>
      <c r="X30" s="140"/>
      <c r="Z30" s="135"/>
      <c r="AA30" s="136"/>
      <c r="AB30" s="137"/>
      <c r="AC30" s="141" t="str">
        <f aca="false">IF(SUM(Z30:AB30)=0,"-",-SUM(Z30:AB30))</f>
        <v>-</v>
      </c>
      <c r="AD30" s="142" t="s">
        <v>114</v>
      </c>
      <c r="AE30" s="146"/>
      <c r="AF30" s="146"/>
      <c r="AG30" s="146"/>
      <c r="XFC30" s="0"/>
      <c r="XFD30" s="0"/>
    </row>
    <row r="31" customFormat="false" ht="12.8" hidden="false" customHeight="false" outlineLevel="0" collapsed="false">
      <c r="B31" s="122" t="n">
        <v>30</v>
      </c>
      <c r="C31" s="135"/>
      <c r="D31" s="136"/>
      <c r="E31" s="137"/>
      <c r="F31" s="135"/>
      <c r="G31" s="137"/>
      <c r="H31" s="123"/>
      <c r="I31" s="124"/>
      <c r="J31" s="125"/>
      <c r="K31" s="124" t="str">
        <f aca="false">IF(SUMIF(Budget!B34:B$35, 29 , Budget!N34:N$35)=0, "", SUMIF(Budget!B34:B$35, 29 , Budget!N34:N$35))</f>
        <v/>
      </c>
      <c r="L31" s="124" t="str">
        <f aca="false">IF(SUMIF(Budget!B46:B$53, 30 , Budget!N46:N$53)=0, "", SUMIF(Budget!B46:B$53, 30 , Budget!N46:N$53))</f>
        <v/>
      </c>
      <c r="M31" s="124" t="str">
        <f aca="false">IF(Budget!B31= 30 ,(Budget!N31),"")</f>
        <v/>
      </c>
      <c r="N31" s="124" t="str">
        <f aca="false">IF(Budget!B30= 30 ,(Budget!N30),"")</f>
        <v/>
      </c>
      <c r="O31" s="124" t="str">
        <f aca="false">IF(SUMIF(Budget!B38:B$39, 30 , Budget!N38:N$39)=0, "", SUMIF(Budget!B38:B$39, 30 , Budget!N38:N$39))</f>
        <v/>
      </c>
      <c r="P31" s="124" t="str">
        <f aca="false">IF(SUMIF(Budget!B27:B$28, 30 , Budget!N27:N$28)=0, "", SUMIF(Budget!B27:B$28, 30 , Budget!N27:N$28))</f>
        <v/>
      </c>
      <c r="Q31" s="126"/>
      <c r="R31" s="127"/>
      <c r="S31" s="128" t="str">
        <f aca="false">IF(SUM(C31:Q31) &gt; 0, -SUM(C31:Q31), "-")</f>
        <v>-</v>
      </c>
      <c r="T31" s="138" t="str">
        <f aca="false">IF(S31&lt;0, S31/S$36, "")</f>
        <v/>
      </c>
      <c r="U31" s="139"/>
      <c r="V31" s="131" t="n">
        <f aca="false">B31</f>
        <v>30</v>
      </c>
      <c r="W31" s="140"/>
      <c r="X31" s="140"/>
      <c r="Z31" s="135"/>
      <c r="AA31" s="136"/>
      <c r="AB31" s="137"/>
      <c r="AC31" s="141" t="str">
        <f aca="false">IF(SUM(Z31:AB31)=0,"-",-SUM(Z31:AB31))</f>
        <v>-</v>
      </c>
      <c r="AD31" s="142" t="s">
        <v>115</v>
      </c>
      <c r="AE31" s="146"/>
      <c r="AF31" s="146"/>
      <c r="AG31" s="146"/>
      <c r="XFC31" s="0"/>
      <c r="XFD31" s="0"/>
    </row>
    <row r="32" customFormat="false" ht="12.8" hidden="false" customHeight="false" outlineLevel="0" collapsed="false">
      <c r="B32" s="122" t="n">
        <v>31</v>
      </c>
      <c r="C32" s="135"/>
      <c r="D32" s="136"/>
      <c r="E32" s="137"/>
      <c r="F32" s="135"/>
      <c r="G32" s="137"/>
      <c r="H32" s="123"/>
      <c r="I32" s="124"/>
      <c r="J32" s="125"/>
      <c r="K32" s="124" t="str">
        <f aca="false">IF(SUMIF(Budget!B34:B$35, 36 , Budget!N34:N$35)=0, "", SUMIF(Budget!B34:B$35, 36 , Budget!N34:N$35))</f>
        <v/>
      </c>
      <c r="L32" s="124" t="str">
        <f aca="false">IF(SUMIF(Budget!B46:B$53, 36 , Budget!N46:N$53)=0, "", SUMIF(Budget!B46:B$53, 36 , Budget!N46:N$53))</f>
        <v/>
      </c>
      <c r="M32" s="124" t="str">
        <f aca="false">IF(Budget!B31= 36 ,(Budget!N31),"")</f>
        <v/>
      </c>
      <c r="N32" s="124" t="str">
        <f aca="false">IF(Budget!B30= 36 ,(Budget!N30),"")</f>
        <v/>
      </c>
      <c r="O32" s="124" t="str">
        <f aca="false">IF(SUMIF(Budget!B38:B$39, 36 , Budget!N38:N$39)=0, "", SUMIF(Budget!B38:B$39, 36 , Budget!N38:N$39))</f>
        <v/>
      </c>
      <c r="P32" s="124" t="str">
        <f aca="false">IF(SUMIF(Budget!B27:B$28, 36 , Budget!N27:N$28)=0, "", SUMIF(Budget!B27:B$28, 36 , Budget!N27:N$28))</f>
        <v/>
      </c>
      <c r="Q32" s="126"/>
      <c r="R32" s="127"/>
      <c r="S32" s="128" t="str">
        <f aca="false">IF(SUM(C32:Q32) &gt; 0, -SUM(C32:Q32), "-")</f>
        <v>-</v>
      </c>
      <c r="T32" s="138" t="str">
        <f aca="false">IF(S32&lt;0, S32/S$36, "")</f>
        <v/>
      </c>
      <c r="U32" s="139" t="n">
        <v>6600</v>
      </c>
      <c r="V32" s="131" t="n">
        <f aca="false">B32</f>
        <v>31</v>
      </c>
      <c r="W32" s="140"/>
      <c r="X32" s="140"/>
      <c r="Z32" s="147"/>
      <c r="AA32" s="148"/>
      <c r="AB32" s="149"/>
      <c r="AC32" s="150" t="str">
        <f aca="false">IF(SUM(Z32:AB32)=0,"-",-SUM(Z32:AB32))</f>
        <v>-</v>
      </c>
      <c r="AD32" s="151" t="s">
        <v>116</v>
      </c>
      <c r="AE32" s="146"/>
      <c r="AF32" s="146"/>
      <c r="AG32" s="146"/>
      <c r="XFC32" s="0"/>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C33" s="0"/>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117</v>
      </c>
      <c r="AC34" s="164" t="s">
        <v>46</v>
      </c>
      <c r="XFC34" s="0"/>
      <c r="XFD34" s="0"/>
    </row>
    <row r="35" customFormat="false" ht="23.85" hidden="false" customHeight="true" outlineLevel="0" collapsed="false">
      <c r="B35" s="166" t="s">
        <v>118</v>
      </c>
      <c r="C35" s="167" t="str">
        <f aca="false">IF((C36)&lt;0, C36/S36,"")</f>
        <v/>
      </c>
      <c r="D35" s="167" t="str">
        <f aca="false">IF((D36)&lt;0, D36/$S36,"")</f>
        <v/>
      </c>
      <c r="E35" s="167" t="str">
        <f aca="false">IF((E36)&lt;0, E36/$S36,"")</f>
        <v/>
      </c>
      <c r="F35" s="167" t="str">
        <f aca="false">IF((F36)&lt;0, F36/$S36,"")</f>
        <v/>
      </c>
      <c r="G35" s="167" t="str">
        <f aca="false">IF((G36)&lt;0, G36/$S36,"")</f>
        <v/>
      </c>
      <c r="H35" s="167" t="str">
        <f aca="false">IF((H36)&lt;0, H36/$S36,"")</f>
        <v/>
      </c>
      <c r="I35" s="167" t="str">
        <f aca="false">IF((I36)&lt;0, I36/$S36,"")</f>
        <v/>
      </c>
      <c r="J35" s="167" t="str">
        <f aca="false">IF((J36)&lt;0, J36/$S36,"")</f>
        <v/>
      </c>
      <c r="K35" s="167" t="str">
        <f aca="false">IF((K36)&lt;0, K36/$S36,"")</f>
        <v/>
      </c>
      <c r="L35" s="167" t="n">
        <f aca="false">IF((L36)&lt;0, L36/$S36,"")</f>
        <v>0.0203196985263953</v>
      </c>
      <c r="M35" s="167" t="n">
        <f aca="false">IF((M36)&lt;0, M36/$S36,"")</f>
        <v>0.0176077430503872</v>
      </c>
      <c r="N35" s="167" t="n">
        <f aca="false">IF((N36)&lt;0, N36/$S36,"")</f>
        <v>0.962072558423218</v>
      </c>
      <c r="O35" s="167" t="str">
        <f aca="false">IF((O36)&lt;0, O36/$S36,"")</f>
        <v/>
      </c>
      <c r="P35" s="167" t="str">
        <f aca="false">IF((P36)&lt;0, P36/$S36,"")</f>
        <v/>
      </c>
      <c r="Q35" s="167" t="str">
        <f aca="false">IF((Q36)&lt;0, Q36/$S36,"")</f>
        <v/>
      </c>
      <c r="R35" s="167"/>
      <c r="S35" s="164"/>
      <c r="T35" s="164"/>
      <c r="U35" s="164"/>
      <c r="V35" s="164"/>
      <c r="W35" s="164"/>
      <c r="X35" s="165"/>
      <c r="Y35" s="165"/>
      <c r="Z35" s="168" t="str">
        <f aca="false">IF((Z36)&lt;0, Z36/$S36,"")</f>
        <v/>
      </c>
      <c r="AA35" s="168" t="str">
        <f aca="false">IF((AA36)&lt;0, AA36/$S36,"")</f>
        <v/>
      </c>
      <c r="AB35" s="168" t="str">
        <f aca="false">IF((AB36)&lt;0, AB36/$S36,"")</f>
        <v/>
      </c>
      <c r="AC35" s="164"/>
      <c r="XFC35" s="0"/>
      <c r="XFD35" s="0"/>
    </row>
    <row r="36" customFormat="false" ht="12.8" hidden="false" customHeight="false" outlineLevel="0" collapsed="false">
      <c r="B36" s="169" t="s">
        <v>119</v>
      </c>
      <c r="C36" s="170" t="str">
        <f aca="false">IF(SUM(C2:C32) &gt; 0, -SUM(C2:C32), "-")</f>
        <v>-</v>
      </c>
      <c r="D36" s="170" t="str">
        <f aca="false">IF(SUM(D2:D32) &gt; 0, -SUM(D2:D32), "-")</f>
        <v>-</v>
      </c>
      <c r="E36" s="170" t="str">
        <f aca="false">IF(SUM(E2:E32) &gt; 0, -SUM(E2:E32), "-")</f>
        <v>-</v>
      </c>
      <c r="F36" s="170" t="str">
        <f aca="false">IF(SUM(F2:F32) &gt; 0, -SUM(F2:F32), "-")</f>
        <v>-</v>
      </c>
      <c r="G36" s="170" t="str">
        <f aca="false">IF(SUM(G2:G32) &gt; 0, -SUM(G2:G32), "-")</f>
        <v>-</v>
      </c>
      <c r="H36" s="170" t="str">
        <f aca="false">IF(SUM(H2:H32) &gt; 0, -SUM(H2:H32), "-")</f>
        <v>-</v>
      </c>
      <c r="I36" s="170" t="str">
        <f aca="false">IF(SUM(I2:I32) &gt; 0, -SUM(I2:I32), "-")</f>
        <v>-</v>
      </c>
      <c r="J36" s="170" t="str">
        <f aca="false">IF(SUM(J2:J32) &gt; 0, -SUM(J2:J32), "-")</f>
        <v>-</v>
      </c>
      <c r="K36" s="170" t="str">
        <f aca="false">IF(SUM(K2:K32) &gt; 0, -SUM(K2:K32), "-")</f>
        <v>-</v>
      </c>
      <c r="L36" s="170" t="n">
        <f aca="false">IF(SUM(L2:L32) &gt; 0, -SUM(L2:L32), "-")</f>
        <v>-55.97</v>
      </c>
      <c r="M36" s="170" t="n">
        <f aca="false">IF(SUM(M2:M32) &gt; 0, -SUM(M2:M32), "-")</f>
        <v>-48.5</v>
      </c>
      <c r="N36" s="170" t="n">
        <f aca="false">IF(SUM(N2:N32) &gt; 0, -SUM(N2:N32), "-")</f>
        <v>-2650</v>
      </c>
      <c r="O36" s="170" t="str">
        <f aca="false">IF(SUM(O2:O32) &gt; 0, -SUM(O2:O32), "-")</f>
        <v>-</v>
      </c>
      <c r="P36" s="170" t="str">
        <f aca="false">IF(SUM(P2:P32) &gt; 0, -SUM(P2:P32), "-")</f>
        <v>-</v>
      </c>
      <c r="Q36" s="170" t="str">
        <f aca="false">IF(SUM(Q2:Q32) &gt; 0, -SUM(Q2:Q32), "-")</f>
        <v>-</v>
      </c>
      <c r="R36" s="170"/>
      <c r="S36" s="171" t="n">
        <f aca="false">IF(SUM(S2:S32) &lt; 0, SUM(S2:S32), "-")</f>
        <v>-2754.47</v>
      </c>
      <c r="T36" s="171"/>
      <c r="U36" s="171" t="n">
        <f aca="false">IF(SUM(U2:U32) &gt; 0, SUM(U2:U32), "-")</f>
        <v>6600</v>
      </c>
      <c r="V36" s="171" t="n">
        <f aca="false">IF(ISNUMBER(U36),SUM(S36:U36),"-")</f>
        <v>3845.53</v>
      </c>
      <c r="W36" s="171"/>
      <c r="Z36" s="170" t="str">
        <f aca="false">IF(SUM(Z2:Z32) &gt; 0, 0-SUM(Z2:Z32), "-")</f>
        <v>-</v>
      </c>
      <c r="AA36" s="170" t="str">
        <f aca="false">IF(SUM(AA2:AA32) &gt; 0, 0-SUM(AA2:AA32), "-")</f>
        <v>-</v>
      </c>
      <c r="AB36" s="170" t="str">
        <f aca="false">IF(SUM(AB2:AB32) &gt; 0, 0-SUM(AB2:AB32), "-")</f>
        <v>-</v>
      </c>
      <c r="AC36" s="172" t="str">
        <f aca="false">IF(SUM(AC2:AC32) &lt; 0, SUM(AC2:AC32), "-")</f>
        <v>-</v>
      </c>
      <c r="XFC36" s="0"/>
      <c r="XFD36" s="0"/>
    </row>
    <row r="37" customFormat="false" ht="12.8" hidden="false" customHeight="false" outlineLevel="0" collapsed="false">
      <c r="B37" s="173" t="s">
        <v>120</v>
      </c>
      <c r="C37" s="170" t="str">
        <f aca="false">IF(SUM(C2:C32) &gt; 0, -SUM(C2:C32)/31, "")</f>
        <v/>
      </c>
      <c r="D37" s="170" t="str">
        <f aca="false">IF(SUM(D2:D32) &gt; 0, -SUM(D2:D32)/31, "")</f>
        <v/>
      </c>
      <c r="E37" s="170" t="str">
        <f aca="false">IF(SUM(E2:E32) &gt; 0, -SUM(E2:E32)/31, "")</f>
        <v/>
      </c>
      <c r="F37" s="170" t="str">
        <f aca="false">IF(SUM(F2:F32) &gt; 0, -SUM(F2:F32)/31, "")</f>
        <v/>
      </c>
      <c r="G37" s="170" t="str">
        <f aca="false">IF(SUM(G2:G32) &gt; 0, -SUM(G2:G32)/31, "")</f>
        <v/>
      </c>
      <c r="H37" s="170" t="str">
        <f aca="false">IF(SUM(H2:H32) &gt; 0, -SUM(H2:H32)/31, "")</f>
        <v/>
      </c>
      <c r="I37" s="170" t="str">
        <f aca="false">IF(SUM(I2:I32) &gt; 0, -SUM(I2:I32)/31, "")</f>
        <v/>
      </c>
      <c r="J37" s="170" t="str">
        <f aca="false">IF(SUM(J2:J32) &gt; 0, -SUM(J2:J32)/31, "")</f>
        <v/>
      </c>
      <c r="K37" s="170" t="str">
        <f aca="false">IF(SUM(K2:K32) &gt; 0, -SUM(K2:K32)/31, "")</f>
        <v/>
      </c>
      <c r="L37" s="170" t="n">
        <f aca="false">IF(SUM(L2:L32) &gt; 0, -SUM(L2:L32)/31, "")</f>
        <v>-1.80548387096774</v>
      </c>
      <c r="M37" s="170" t="n">
        <f aca="false">IF(SUM(M2:M32) &gt; 0, -SUM(M2:M32)/31, "")</f>
        <v>-1.56451612903226</v>
      </c>
      <c r="N37" s="170" t="n">
        <f aca="false">IF(SUM(N2:N32) &gt; 0, -SUM(N2:N32)/31, "")</f>
        <v>-85.4838709677419</v>
      </c>
      <c r="O37" s="170" t="str">
        <f aca="false">IF(SUM(O2:O32) &gt; 0, -SUM(O2:O32)/31, "")</f>
        <v/>
      </c>
      <c r="P37" s="170" t="str">
        <f aca="false">IF(SUM(P2:P32) &gt; 0, -SUM(P2:P32)/31, "")</f>
        <v/>
      </c>
      <c r="Q37" s="170" t="str">
        <f aca="false">IF(SUM(Q2:Q32) &gt; 0, -SUM(Q2:Q32)/31, "")</f>
        <v/>
      </c>
      <c r="R37" s="170"/>
      <c r="S37" s="174" t="n">
        <f aca="false">IF(SUM(S2:S32) &lt; 0, SUM(S2:S32)/31, "")</f>
        <v>-88.8538709677419</v>
      </c>
      <c r="T37" s="174"/>
      <c r="U37" s="174" t="n">
        <f aca="false">IF(SUM(U2:U32) &gt; 0, SUM(U2:U32)/31, "")</f>
        <v>212.903225806452</v>
      </c>
      <c r="V37" s="174" t="n">
        <f aca="false">IF(ISNUMBER(U37),SUM(S37:U37),"")</f>
        <v>124.04935483871</v>
      </c>
      <c r="W37" s="174"/>
      <c r="Z37" s="170" t="str">
        <f aca="false">IF(SUM(Z2:Z32) &gt; 0, 0-SUM(Z2:Z32)/31, "")</f>
        <v/>
      </c>
      <c r="AA37" s="170" t="str">
        <f aca="false">IF(SUM(AA2:AA32) &gt; 0, 0-SUM(AA2:AA32)/31, "")</f>
        <v/>
      </c>
      <c r="AB37" s="170" t="str">
        <f aca="false">IF(SUM(AB2:AB32) &gt; 0, 0-SUM(AB2:AB32)/31, "")</f>
        <v/>
      </c>
      <c r="AC37" s="174" t="str">
        <f aca="false">IF(SUM(AC2:AC32) &lt; 0, SUM(AC2:AC32)/31, "")</f>
        <v/>
      </c>
      <c r="XFC37" s="0"/>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C2:Q32">
    <cfRule type="dataBar" priority="4">
      <dataBar showValue="1" minLength="0" maxLength="100">
        <cfvo type="min" val="0"/>
        <cfvo type="max" val="0"/>
        <color rgb="FFAFD095"/>
      </dataBar>
      <extLst>
        <ext xmlns:x14="http://schemas.microsoft.com/office/spreadsheetml/2009/9/main" uri="{B025F937-C7B1-47D3-B67F-A62EFF666E3E}">
          <x14:id>{AE805816-CE20-4074-86A0-E050F1633BE7}</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AE805816-CE20-4074-86A0-E050F1633BE7}">
            <x14:dataBar minLength="0" maxLength="100" axisPosition="automatic" gradient="true">
              <x14:cfvo type="autoMin"/>
              <x14:cfvo type="autoMax"/>
              <x14:negativeFillColor rgb="FFFF0000"/>
              <x14:axisColor rgb="FF000000"/>
            </x14:dataBar>
          </x14:cfRule>
          <xm:sqref>C2:Q32</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T43" activeCellId="0" sqref="T43"/>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9</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81</v>
      </c>
      <c r="AA1" s="118"/>
      <c r="AB1" s="118"/>
      <c r="AC1" s="119" t="s">
        <v>5</v>
      </c>
      <c r="AD1" s="119"/>
      <c r="AE1" s="119"/>
    </row>
    <row r="2" s="24" customFormat="true" ht="14.15" hidden="false" customHeight="true" outlineLevel="0" collapsed="false">
      <c r="B2" s="122" t="n">
        <v>1</v>
      </c>
      <c r="C2" s="123"/>
      <c r="D2" s="124"/>
      <c r="E2" s="125"/>
      <c r="F2" s="123" t="n">
        <v>3.33</v>
      </c>
      <c r="G2" s="125"/>
      <c r="H2" s="123"/>
      <c r="I2" s="124"/>
      <c r="J2" s="125"/>
      <c r="K2" s="124" t="n">
        <f aca="false">IF(SUMIF(Budget!B34:B$35, 1 , Budget!C34:C$35)=0, "", SUMIF(Budget!B34:B$35, 1 , Budget!C34:C$35))</f>
        <v>75</v>
      </c>
      <c r="L2" s="124" t="str">
        <f aca="false">IF(SUMIF(Budget!B46:B$53, 1 , Budget!C46:C$53)=0, "", SUMIF(Budget!B46:B$53, 1 , Budget!C46:C$53))</f>
        <v/>
      </c>
      <c r="M2" s="124" t="str">
        <f aca="false">IF(Budget!B31= 1 ,(Budget!C31),"")</f>
        <v/>
      </c>
      <c r="N2" s="124" t="n">
        <f aca="false">IF(Budget!B30= 1 ,(Budget!C30),"")</f>
        <v>2450</v>
      </c>
      <c r="O2" s="124" t="n">
        <f aca="false">IF(SUMIF(Budget!B38:B$39, 1 , Budget!C38:C$39)=0, "", SUMIF(Budget!B38:B$39, 1 , Budget!C38:C$39))</f>
        <v>65</v>
      </c>
      <c r="P2" s="124" t="str">
        <f aca="false">IF(SUMIF(Budget!B27:B$28, 1 , Budget!C27:C$28)=0, "", SUMIF(Budget!B27:B$28, 1 , Budget!C27:C$28))</f>
        <v/>
      </c>
      <c r="Q2" s="126"/>
      <c r="R2" s="127"/>
      <c r="S2" s="128" t="n">
        <f aca="false">IF(SUM(C2:Q2) &gt; 0, -SUM(C2:Q2), "-")</f>
        <v>-2593.33</v>
      </c>
      <c r="T2" s="129" t="n">
        <f aca="false">IF(S2&lt;0, S2/S$36, "")</f>
        <v>0.444482062858249</v>
      </c>
      <c r="U2" s="130"/>
      <c r="V2" s="131" t="n">
        <f aca="false">B2</f>
        <v>1</v>
      </c>
      <c r="W2" s="132" t="s">
        <v>82</v>
      </c>
      <c r="X2" s="132"/>
      <c r="Z2" s="123"/>
      <c r="AA2" s="124"/>
      <c r="AB2" s="125"/>
      <c r="AC2" s="126" t="str">
        <f aca="false">IF(SUM(Z2:AB2)=0,"-",-SUM(Z2:AB2))</f>
        <v>-</v>
      </c>
      <c r="AD2" s="133" t="s">
        <v>83</v>
      </c>
      <c r="AE2" s="134" t="s">
        <v>84</v>
      </c>
      <c r="AF2" s="134"/>
      <c r="AG2" s="103" t="s">
        <v>70</v>
      </c>
      <c r="XFD2" s="0"/>
    </row>
    <row r="3" customFormat="false" ht="12.8" hidden="false" customHeight="true" outlineLevel="0" collapsed="false">
      <c r="B3" s="122" t="n">
        <v>2</v>
      </c>
      <c r="C3" s="135"/>
      <c r="D3" s="136"/>
      <c r="E3" s="137"/>
      <c r="F3" s="135"/>
      <c r="G3" s="137"/>
      <c r="H3" s="123"/>
      <c r="I3" s="124"/>
      <c r="J3" s="125"/>
      <c r="K3" s="124" t="str">
        <f aca="false">IF(SUMIF(Budget!B34:B$35, 2 , Budget!C34:C$35)=0, "", SUMIF(Budget!B34:B$35, 2 , Budget!C34:C$35))</f>
        <v/>
      </c>
      <c r="L3" s="124" t="n">
        <f aca="false">IF(SUMIF(Budget!B46:B$53, 2 , Budget!C46:C$53)=0, "", SUMIF(Budget!B46:B$53, 2 , Budget!C46:C$53))</f>
        <v>10.99</v>
      </c>
      <c r="M3" s="124" t="str">
        <f aca="false">IF(Budget!B31= 2 ,(Budget!C31),"")</f>
        <v/>
      </c>
      <c r="N3" s="124" t="str">
        <f aca="false">IF(Budget!B30= 2 ,(Budget!C30),"")</f>
        <v/>
      </c>
      <c r="O3" s="124" t="str">
        <f aca="false">IF(SUMIF(Budget!B38:B$39, 2 , Budget!C38:C$39)=0, "", SUMIF(Budget!B38:B$39, 2 , Budget!C38:C$39))</f>
        <v/>
      </c>
      <c r="P3" s="124" t="str">
        <f aca="false">IF(SUMIF(Budget!B27:B$28, 2 , Budget!C27:C$28)=0, "", SUMIF(Budget!B27:B$28, 2 , Budget!C27:C$28))</f>
        <v/>
      </c>
      <c r="Q3" s="126"/>
      <c r="R3" s="127"/>
      <c r="S3" s="128" t="n">
        <f aca="false">IF(SUM(C3:Q3) &gt; 0, -SUM(C3:Q3), "-")</f>
        <v>-10.99</v>
      </c>
      <c r="T3" s="138" t="n">
        <f aca="false">IF(S3&lt;0, S3/S$36, "")</f>
        <v>0.00188362370805573</v>
      </c>
      <c r="U3" s="139"/>
      <c r="V3" s="131" t="n">
        <f aca="false">B3</f>
        <v>2</v>
      </c>
      <c r="W3" s="140" t="s">
        <v>85</v>
      </c>
      <c r="X3" s="140"/>
      <c r="Z3" s="135"/>
      <c r="AA3" s="136"/>
      <c r="AB3" s="137"/>
      <c r="AC3" s="141" t="str">
        <f aca="false">IF(SUM(Z3:AB3)=0,"-",-SUM(Z3:AB3))</f>
        <v>-</v>
      </c>
      <c r="AD3" s="142" t="s">
        <v>86</v>
      </c>
      <c r="AE3" s="143"/>
      <c r="XFD3" s="0"/>
    </row>
    <row r="4" customFormat="false" ht="12.8" hidden="false" customHeight="false" outlineLevel="0" collapsed="false">
      <c r="B4" s="122" t="n">
        <v>3</v>
      </c>
      <c r="C4" s="135" t="n">
        <f aca="true">MAX(NORMSINV(RAND())*20 + 50, 0)</f>
        <v>50.5195288435111</v>
      </c>
      <c r="D4" s="136"/>
      <c r="E4" s="137" t="n">
        <f aca="true">MAX(NORMSINV(RAND())*20 + 50, 0)</f>
        <v>60.9457164996908</v>
      </c>
      <c r="F4" s="135" t="n">
        <v>3.33</v>
      </c>
      <c r="G4" s="137" t="n">
        <f aca="true">NORMSINV(RAND())*10 + 20 + 10</f>
        <v>28.3991700741107</v>
      </c>
      <c r="H4" s="123"/>
      <c r="I4" s="124"/>
      <c r="J4" s="125"/>
      <c r="K4" s="124" t="str">
        <f aca="false">IF(SUMIF(Budget!B34:B$35, 3 , Budget!C34:C$35)=0, "", SUMIF(Budget!B34:B$35, 3 , Budget!C34:C$35))</f>
        <v/>
      </c>
      <c r="L4" s="124" t="str">
        <f aca="false">IF(SUMIF(Budget!B46:B$53, 3 , Budget!C46:C$53)=0, "", SUMIF(Budget!B46:B$53, 3 , Budget!C46:C$53))</f>
        <v/>
      </c>
      <c r="M4" s="124" t="str">
        <f aca="false">IF(Budget!B31= 3 ,(Budget!C31),"")</f>
        <v/>
      </c>
      <c r="N4" s="124" t="str">
        <f aca="false">IF(Budget!B30= 3 ,(Budget!C30),"")</f>
        <v/>
      </c>
      <c r="O4" s="124" t="n">
        <f aca="false">IF(SUMIF(Budget!B38:B$39, 3 , Budget!C38:C$39)=0, "", SUMIF(Budget!B38:B$39, 3 , Budget!C38:C$39))</f>
        <v>100</v>
      </c>
      <c r="P4" s="124" t="str">
        <f aca="false">IF(SUMIF(Budget!B27:B$28, 3 , Budget!C27:C$28)=0, "", SUMIF(Budget!B27:B$28, 3 , Budget!C27:C$28))</f>
        <v/>
      </c>
      <c r="Q4" s="126"/>
      <c r="R4" s="127"/>
      <c r="S4" s="128" t="n">
        <f aca="false">IF(SUM(C4:Q4) &gt; 0, -SUM(C4:Q4), "-")</f>
        <v>-243.194415417313</v>
      </c>
      <c r="T4" s="138" t="n">
        <f aca="false">IF(S4&lt;0, S4/S$36, "")</f>
        <v>0.0416821443627664</v>
      </c>
      <c r="U4" s="139"/>
      <c r="V4" s="131" t="n">
        <f aca="false">B4</f>
        <v>3</v>
      </c>
      <c r="W4" s="140"/>
      <c r="X4" s="140"/>
      <c r="Z4" s="135"/>
      <c r="AA4" s="136"/>
      <c r="AB4" s="137"/>
      <c r="AC4" s="141" t="str">
        <f aca="false">IF(SUM(Z4:AB4)=0,"-",-SUM(Z4:AB4))</f>
        <v>-</v>
      </c>
      <c r="AD4" s="142" t="s">
        <v>87</v>
      </c>
      <c r="AE4" s="144" t="str">
        <f aca="false">IF((AG2="YES"),"Spent", "")</f>
        <v/>
      </c>
      <c r="AF4" s="59" t="str">
        <f aca="false">IF(AG2="YES", IF(SUM(AC2:AC32) &lt; 0, IF(COUNT(AC2:AC32)=0, "Error: No Data", SUM(AC2:AC32) / COUNT(AC2:AC32)), ""), "")</f>
        <v/>
      </c>
      <c r="AG4" s="1" t="str">
        <f aca="false">IF((AG2="YES"),"per day.", "")</f>
        <v/>
      </c>
      <c r="XFD4" s="0"/>
    </row>
    <row r="5" customFormat="false" ht="12.8" hidden="false" customHeight="false" outlineLevel="0" collapsed="false">
      <c r="B5" s="122" t="n">
        <v>4</v>
      </c>
      <c r="C5" s="135"/>
      <c r="D5" s="136"/>
      <c r="E5" s="137" t="n">
        <f aca="true">MAX(NORMSINV(RAND())*20 + 50, 0)</f>
        <v>54.0653763350608</v>
      </c>
      <c r="F5" s="135" t="n">
        <v>3.33</v>
      </c>
      <c r="G5" s="137"/>
      <c r="H5" s="123" t="n">
        <f aca="true">NORMSINV(RAND())*20 + 50 + 20</f>
        <v>61.628627241056</v>
      </c>
      <c r="I5" s="124"/>
      <c r="J5" s="125"/>
      <c r="K5" s="124" t="str">
        <f aca="false">IF(SUMIF(Budget!B34:B$35, 4 , Budget!C34:C$35)=0, "", SUMIF(Budget!B34:B$35, 4 , Budget!C34:C$35))</f>
        <v/>
      </c>
      <c r="L5" s="124" t="str">
        <f aca="false">IF(SUMIF(Budget!B46:B$53, 4 , Budget!C46:C$53)=0, "", SUMIF(Budget!B46:B$53, 4 , Budget!C46:C$53))</f>
        <v/>
      </c>
      <c r="M5" s="124" t="str">
        <f aca="false">IF(Budget!B31= 4 ,(Budget!C31),"")</f>
        <v/>
      </c>
      <c r="N5" s="124" t="str">
        <f aca="false">IF(Budget!B30= 4 ,(Budget!C30),"")</f>
        <v/>
      </c>
      <c r="O5" s="124" t="str">
        <f aca="false">IF(SUMIF(Budget!B38:B$39, 4 , Budget!C38:C$39)=0, "", SUMIF(Budget!B38:B$39, 4 , Budget!C38:C$39))</f>
        <v/>
      </c>
      <c r="P5" s="124" t="str">
        <f aca="false">IF(SUMIF(Budget!B27:B$28, 4 , Budget!C27:C$28)=0, "", SUMIF(Budget!B27:B$28, 4 , Budget!C27:C$28))</f>
        <v/>
      </c>
      <c r="Q5" s="126"/>
      <c r="R5" s="127"/>
      <c r="S5" s="128" t="n">
        <f aca="false">IF(SUM(C5:Q5) &gt; 0, -SUM(C5:Q5), "-")</f>
        <v>-119.024003576117</v>
      </c>
      <c r="T5" s="138" t="n">
        <f aca="false">IF(S5&lt;0, S5/S$36, "")</f>
        <v>0.0204000395781331</v>
      </c>
      <c r="U5" s="139"/>
      <c r="V5" s="131" t="n">
        <f aca="false">B5</f>
        <v>4</v>
      </c>
      <c r="W5" s="140"/>
      <c r="X5" s="140"/>
      <c r="Z5" s="135"/>
      <c r="AA5" s="136"/>
      <c r="AB5" s="137"/>
      <c r="AC5" s="141" t="str">
        <f aca="false">IF(SUM(Z5:AB5)=0,"-",-SUM(Z5:AB5))</f>
        <v>-</v>
      </c>
      <c r="AD5" s="142" t="s">
        <v>88</v>
      </c>
      <c r="XFD5" s="0"/>
    </row>
    <row r="6" customFormat="false" ht="12.8" hidden="false" customHeight="false" outlineLevel="0" collapsed="false">
      <c r="B6" s="122" t="n">
        <v>5</v>
      </c>
      <c r="C6" s="135" t="n">
        <f aca="true">MAX(NORMSINV(RAND())*20 + 50, 0)</f>
        <v>64.1582219684715</v>
      </c>
      <c r="D6" s="136"/>
      <c r="E6" s="137"/>
      <c r="F6" s="135" t="n">
        <v>3.33</v>
      </c>
      <c r="G6" s="137"/>
      <c r="H6" s="123" t="n">
        <f aca="true">NORMSINV(RAND())*20 + 50 + 20</f>
        <v>76.7166389147636</v>
      </c>
      <c r="I6" s="124" t="n">
        <f aca="true">NORMSINV(RAND())*20 + 50 + 20</f>
        <v>77.38180051588</v>
      </c>
      <c r="J6" s="125" t="n">
        <f aca="true">NORMSINV(RAND())*20 + 50 + 20</f>
        <v>40.7979547287268</v>
      </c>
      <c r="K6" s="124" t="str">
        <f aca="false">IF(SUMIF(Budget!B34:B$35, 5 , Budget!C34:C$35)=0, "", SUMIF(Budget!B34:B$35, 5 , Budget!C34:C$35))</f>
        <v/>
      </c>
      <c r="L6" s="124" t="str">
        <f aca="false">IF(SUMIF(Budget!B46:B$53, 5 , Budget!C46:C$53)=0, "", SUMIF(Budget!B46:B$53, 5 , Budget!C46:C$53))</f>
        <v/>
      </c>
      <c r="M6" s="124" t="str">
        <f aca="false">IF(Budget!B31= 5 ,(Budget!C31),"")</f>
        <v/>
      </c>
      <c r="N6" s="124" t="str">
        <f aca="false">IF(Budget!B30= 5 ,(Budget!C30),"")</f>
        <v/>
      </c>
      <c r="O6" s="124" t="str">
        <f aca="false">IF(SUMIF(Budget!B38:B$39, 5 , Budget!C38:C$39)=0, "", SUMIF(Budget!B38:B$39, 5 , Budget!C38:C$39))</f>
        <v/>
      </c>
      <c r="P6" s="124" t="str">
        <f aca="false">IF(SUMIF(Budget!B27:B$28, 5 , Budget!C27:C$28)=0, "", SUMIF(Budget!B27:B$28, 5 , Budget!C27:C$28))</f>
        <v/>
      </c>
      <c r="Q6" s="126" t="n">
        <f aca="false">RANDBETWEEN(1, 20) * 10</f>
        <v>110</v>
      </c>
      <c r="R6" s="127"/>
      <c r="S6" s="128" t="n">
        <f aca="false">IF(SUM(C6:Q6) &gt; 0, -SUM(C6:Q6), "-")</f>
        <v>-372.384616127842</v>
      </c>
      <c r="T6" s="138" t="n">
        <f aca="false">IF(S6&lt;0, S6/S$36, "")</f>
        <v>0.063824612507155</v>
      </c>
      <c r="U6" s="139"/>
      <c r="V6" s="131" t="n">
        <f aca="false">B6</f>
        <v>5</v>
      </c>
      <c r="W6" s="140"/>
      <c r="X6" s="140"/>
      <c r="Z6" s="135"/>
      <c r="AA6" s="136"/>
      <c r="AB6" s="137"/>
      <c r="AC6" s="141" t="str">
        <f aca="false">IF(SUM(Z6:AB6)=0,"-",-SUM(Z6:AB6))</f>
        <v>-</v>
      </c>
      <c r="AD6" s="142" t="s">
        <v>89</v>
      </c>
      <c r="AE6" s="145" t="s">
        <v>72</v>
      </c>
      <c r="XFD6" s="0"/>
    </row>
    <row r="7" customFormat="false" ht="12.8" hidden="false" customHeight="true" outlineLevel="0" collapsed="false">
      <c r="B7" s="122" t="n">
        <v>6</v>
      </c>
      <c r="C7" s="135"/>
      <c r="D7" s="136"/>
      <c r="E7" s="137"/>
      <c r="F7" s="135"/>
      <c r="G7" s="137"/>
      <c r="H7" s="123"/>
      <c r="I7" s="124"/>
      <c r="J7" s="125"/>
      <c r="K7" s="124" t="str">
        <f aca="false">IF(SUMIF(Budget!B34:B$35, 6 , Budget!C34:C$35)=0, "", SUMIF(Budget!B34:B$35, 6 , Budget!C34:C$35))</f>
        <v/>
      </c>
      <c r="L7" s="124" t="str">
        <f aca="false">IF(SUMIF(Budget!B46:B$53, 6 , Budget!C46:C$53)=0, "", SUMIF(Budget!B46:B$53, 6 , Budget!C46:C$53))</f>
        <v/>
      </c>
      <c r="M7" s="124" t="str">
        <f aca="false">IF(Budget!B31= 6 ,(Budget!C31),"")</f>
        <v/>
      </c>
      <c r="N7" s="124" t="str">
        <f aca="false">IF(Budget!B30= 6 ,(Budget!C30),"")</f>
        <v/>
      </c>
      <c r="O7" s="124" t="str">
        <f aca="false">IF(SUMIF(Budget!B38:B$39, 6 , Budget!C38:C$39)=0, "", SUMIF(Budget!B38:B$39, 6 , Budget!C38:C$39))</f>
        <v/>
      </c>
      <c r="P7" s="124" t="str">
        <f aca="false">IF(SUMIF(Budget!B27:B$28, 6 , Budget!C27:C$28)=0, "", SUMIF(Budget!B27:B$28, 6 , Budget!C27:C$28))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90</v>
      </c>
      <c r="AE7" s="146" t="s">
        <v>91</v>
      </c>
      <c r="AF7" s="146"/>
      <c r="AG7" s="146"/>
      <c r="XFD7" s="0"/>
    </row>
    <row r="8" customFormat="false" ht="12.8" hidden="false" customHeight="false" outlineLevel="0" collapsed="false">
      <c r="B8" s="122" t="n">
        <v>7</v>
      </c>
      <c r="C8" s="135"/>
      <c r="D8" s="136"/>
      <c r="E8" s="137" t="n">
        <f aca="true">MAX(NORMSINV(RAND())*20 + 50, 0)</f>
        <v>63.6598184490658</v>
      </c>
      <c r="F8" s="135"/>
      <c r="G8" s="137"/>
      <c r="H8" s="123"/>
      <c r="I8" s="124"/>
      <c r="J8" s="125"/>
      <c r="K8" s="124" t="str">
        <f aca="false">IF(SUMIF(Budget!B34:B$35, 7 , Budget!C34:C$35)=0, "", SUMIF(Budget!B34:B$35, 7 , Budget!C34:C$35))</f>
        <v/>
      </c>
      <c r="L8" s="124" t="str">
        <f aca="false">IF(SUMIF(Budget!B46:B$53, 7 , Budget!C46:C$53)=0, "", SUMIF(Budget!B46:B$53, 7 , Budget!C46:C$53))</f>
        <v/>
      </c>
      <c r="M8" s="124" t="str">
        <f aca="false">IF(Budget!B31= 7 ,(Budget!C31),"")</f>
        <v/>
      </c>
      <c r="N8" s="124" t="str">
        <f aca="false">IF(Budget!B30= 7 ,(Budget!C30),"")</f>
        <v/>
      </c>
      <c r="O8" s="124" t="str">
        <f aca="false">IF(SUMIF(Budget!B38:B$39, 7 , Budget!C38:C$39)=0, "", SUMIF(Budget!B38:B$39, 7 , Budget!C38:C$39))</f>
        <v/>
      </c>
      <c r="P8" s="124" t="str">
        <f aca="false">IF(SUMIF(Budget!B27:B$28, 7 , Budget!C27:C$28)=0, "", SUMIF(Budget!B27:B$28, 7 , Budget!C27:C$28))</f>
        <v/>
      </c>
      <c r="Q8" s="126"/>
      <c r="R8" s="127"/>
      <c r="S8" s="128" t="n">
        <f aca="false">IF(SUM(C8:Q8) &gt; 0, -SUM(C8:Q8), "-")</f>
        <v>-63.6598184490658</v>
      </c>
      <c r="T8" s="138" t="n">
        <f aca="false">IF(S8&lt;0, S8/S$36, "")</f>
        <v>0.0109109320547028</v>
      </c>
      <c r="U8" s="139"/>
      <c r="V8" s="131" t="n">
        <f aca="false">B8</f>
        <v>7</v>
      </c>
      <c r="W8" s="140"/>
      <c r="X8" s="140"/>
      <c r="Z8" s="135"/>
      <c r="AA8" s="136"/>
      <c r="AB8" s="137"/>
      <c r="AC8" s="141" t="str">
        <f aca="false">IF(SUM(Z8:AB8)=0,"-",-SUM(Z8:AB8))</f>
        <v>-</v>
      </c>
      <c r="AD8" s="142" t="s">
        <v>92</v>
      </c>
      <c r="AE8" s="146"/>
      <c r="AF8" s="146"/>
      <c r="AG8" s="146"/>
      <c r="XFD8" s="0"/>
    </row>
    <row r="9" customFormat="false" ht="12.8" hidden="false" customHeight="false" outlineLevel="0" collapsed="false">
      <c r="B9" s="122" t="n">
        <v>8</v>
      </c>
      <c r="C9" s="135"/>
      <c r="D9" s="136"/>
      <c r="E9" s="137"/>
      <c r="F9" s="135" t="n">
        <v>3.33</v>
      </c>
      <c r="G9" s="137" t="n">
        <f aca="true">NORMSINV(RAND())*10 + 20 + 10</f>
        <v>28.1611814255303</v>
      </c>
      <c r="H9" s="123"/>
      <c r="I9" s="124" t="n">
        <f aca="true">NORMSINV(RAND())*20 + 50 + 20</f>
        <v>88.9265182936027</v>
      </c>
      <c r="J9" s="125" t="n">
        <f aca="true">NORMSINV(RAND())*20 + 50 + 20</f>
        <v>87.6077842212118</v>
      </c>
      <c r="K9" s="124" t="str">
        <f aca="false">IF(SUMIF(Budget!B34:B$35, 8 , Budget!C34:C$35)=0, "", SUMIF(Budget!B34:B$35, 8 , Budget!C34:C$35))</f>
        <v/>
      </c>
      <c r="L9" s="124" t="str">
        <f aca="false">IF(SUMIF(Budget!B46:B$53, 8 , Budget!C46:C$53)=0, "", SUMIF(Budget!B46:B$53, 8 , Budget!C46:C$53))</f>
        <v/>
      </c>
      <c r="M9" s="124" t="str">
        <f aca="false">IF(Budget!B31= 8 ,(Budget!C31),"")</f>
        <v/>
      </c>
      <c r="N9" s="124" t="str">
        <f aca="false">IF(Budget!B30= 8 ,(Budget!C30),"")</f>
        <v/>
      </c>
      <c r="O9" s="124" t="str">
        <f aca="false">IF(SUMIF(Budget!B38:B$39, 8 , Budget!C38:C$39)=0, "", SUMIF(Budget!B38:B$39, 8 , Budget!C38:C$39))</f>
        <v/>
      </c>
      <c r="P9" s="124" t="str">
        <f aca="false">IF(SUMIF(Budget!B27:B$28, 8 , Budget!C27:C$28)=0, "", SUMIF(Budget!B27:B$28, 8 , Budget!C27:C$28))</f>
        <v/>
      </c>
      <c r="Q9" s="126"/>
      <c r="R9" s="127"/>
      <c r="S9" s="128" t="n">
        <f aca="false">IF(SUM(C9:Q9) &gt; 0, -SUM(C9:Q9), "-")</f>
        <v>-208.025483940345</v>
      </c>
      <c r="T9" s="138" t="n">
        <f aca="false">IF(S9&lt;0, S9/S$36, "")</f>
        <v>0.0356543888471155</v>
      </c>
      <c r="U9" s="139"/>
      <c r="V9" s="131" t="n">
        <f aca="false">B9</f>
        <v>8</v>
      </c>
      <c r="W9" s="140"/>
      <c r="X9" s="140"/>
      <c r="Z9" s="135"/>
      <c r="AA9" s="136"/>
      <c r="AB9" s="137"/>
      <c r="AC9" s="141" t="str">
        <f aca="false">IF(SUM(Z9:AB9)=0,"-",-SUM(Z9:AB9))</f>
        <v>-</v>
      </c>
      <c r="AD9" s="142" t="s">
        <v>93</v>
      </c>
      <c r="AE9" s="146"/>
      <c r="AF9" s="146"/>
      <c r="AG9" s="146"/>
      <c r="XFD9" s="0"/>
    </row>
    <row r="10" customFormat="false" ht="12.8" hidden="false" customHeight="false" outlineLevel="0" collapsed="false">
      <c r="B10" s="122" t="n">
        <v>9</v>
      </c>
      <c r="C10" s="135"/>
      <c r="D10" s="136" t="n">
        <f aca="true">MAX(NORMSINV(RAND())*20 + 50, 0)</f>
        <v>20.4032245161632</v>
      </c>
      <c r="E10" s="137" t="n">
        <f aca="true">MAX(NORMSINV(RAND())*20 + 50, 0)</f>
        <v>38.8255428627194</v>
      </c>
      <c r="F10" s="135"/>
      <c r="G10" s="137"/>
      <c r="H10" s="123"/>
      <c r="I10" s="124"/>
      <c r="J10" s="125"/>
      <c r="K10" s="124" t="str">
        <f aca="false">IF(SUMIF(Budget!B34:B$35, 9 , Budget!C34:C$35)=0, "", SUMIF(Budget!B34:B$35, 9 , Budget!C34:C$35))</f>
        <v/>
      </c>
      <c r="L10" s="124" t="n">
        <f aca="false">IF(SUMIF(Budget!B46:B$53, 9 , Budget!C46:C$53)=0, "", SUMIF(Budget!B46:B$53, 9 , Budget!C46:C$53))</f>
        <v>19.99</v>
      </c>
      <c r="M10" s="124" t="str">
        <f aca="false">IF(Budget!B31= 9 ,(Budget!C31),"")</f>
        <v/>
      </c>
      <c r="N10" s="124" t="str">
        <f aca="false">IF(Budget!B30= 9 ,(Budget!C30),"")</f>
        <v/>
      </c>
      <c r="O10" s="124" t="str">
        <f aca="false">IF(SUMIF(Budget!B38:B$39, 9 , Budget!C38:C$39)=0, "", SUMIF(Budget!B38:B$39, 9 , Budget!C38:C$39))</f>
        <v/>
      </c>
      <c r="P10" s="124" t="str">
        <f aca="false">IF(SUMIF(Budget!B27:B$28, 9 , Budget!C27:C$28)=0, "", SUMIF(Budget!B27:B$28, 9 , Budget!C27:C$28))</f>
        <v/>
      </c>
      <c r="Q10" s="126"/>
      <c r="R10" s="127"/>
      <c r="S10" s="128" t="n">
        <f aca="false">IF(SUM(C10:Q10) &gt; 0, -SUM(C10:Q10), "-")</f>
        <v>-79.2187673788826</v>
      </c>
      <c r="T10" s="138" t="n">
        <f aca="false">IF(S10&lt;0, S10/S$36, "")</f>
        <v>0.013577647712267</v>
      </c>
      <c r="U10" s="139"/>
      <c r="V10" s="131" t="n">
        <f aca="false">B10</f>
        <v>9</v>
      </c>
      <c r="W10" s="140"/>
      <c r="X10" s="140"/>
      <c r="Z10" s="135"/>
      <c r="AA10" s="136"/>
      <c r="AB10" s="137"/>
      <c r="AC10" s="141" t="str">
        <f aca="false">IF(SUM(Z10:AB10)=0,"-",-SUM(Z10:AB10))</f>
        <v>-</v>
      </c>
      <c r="AD10" s="142" t="s">
        <v>94</v>
      </c>
      <c r="AE10" s="146"/>
      <c r="AF10" s="146"/>
      <c r="AG10" s="146"/>
      <c r="XFD10" s="0"/>
    </row>
    <row r="11" customFormat="false" ht="12.8" hidden="false" customHeight="false" outlineLevel="0" collapsed="false">
      <c r="B11" s="122" t="n">
        <v>10</v>
      </c>
      <c r="C11" s="135"/>
      <c r="D11" s="136"/>
      <c r="E11" s="137"/>
      <c r="F11" s="135" t="n">
        <v>3.33</v>
      </c>
      <c r="G11" s="137"/>
      <c r="H11" s="123" t="n">
        <f aca="true">NORMSINV(RAND())*20 + 50 + 20</f>
        <v>63.287430101343</v>
      </c>
      <c r="I11" s="124"/>
      <c r="J11" s="125"/>
      <c r="K11" s="124" t="str">
        <f aca="false">IF(SUMIF(Budget!B34:B$35, 10 , Budget!C34:C$35)=0, "", SUMIF(Budget!B34:B$35, 10 , Budget!C34:C$35))</f>
        <v/>
      </c>
      <c r="L11" s="124" t="str">
        <f aca="false">IF(SUMIF(Budget!B46:B$53, 10 , Budget!C46:C$53)=0, "", SUMIF(Budget!B46:B$53, 10 , Budget!C46:C$53))</f>
        <v/>
      </c>
      <c r="M11" s="124" t="n">
        <f aca="false">IF(Budget!B31= 10 ,(Budget!C31),"")</f>
        <v>48.5</v>
      </c>
      <c r="N11" s="124" t="str">
        <f aca="false">IF(Budget!B30= 10 ,(Budget!C30),"")</f>
        <v/>
      </c>
      <c r="O11" s="124" t="str">
        <f aca="false">IF(SUMIF(Budget!B38:B$39, 10 , Budget!C38:C$39)=0, "", SUMIF(Budget!B38:B$39, 10 , Budget!C38:C$39))</f>
        <v/>
      </c>
      <c r="P11" s="124" t="str">
        <f aca="false">IF(SUMIF(Budget!B27:B$28, 10 , Budget!C27:C$28)=0, "", SUMIF(Budget!B27:B$28, 10 , Budget!C27:C$28))</f>
        <v/>
      </c>
      <c r="Q11" s="126"/>
      <c r="R11" s="127"/>
      <c r="S11" s="128" t="n">
        <f aca="false">IF(SUM(C11:Q11) &gt; 0, -SUM(C11:Q11), "-")</f>
        <v>-115.117430101343</v>
      </c>
      <c r="T11" s="138" t="n">
        <f aca="false">IF(S11&lt;0, S11/S$36, "")</f>
        <v>0.0197304750272372</v>
      </c>
      <c r="U11" s="139" t="n">
        <v>300</v>
      </c>
      <c r="V11" s="131" t="n">
        <f aca="false">B11</f>
        <v>10</v>
      </c>
      <c r="W11" s="140"/>
      <c r="X11" s="140"/>
      <c r="Z11" s="135"/>
      <c r="AA11" s="136"/>
      <c r="AB11" s="137"/>
      <c r="AC11" s="141" t="str">
        <f aca="false">IF(SUM(Z11:AB11)=0,"-",-SUM(Z11:AB11))</f>
        <v>-</v>
      </c>
      <c r="AD11" s="142" t="s">
        <v>95</v>
      </c>
      <c r="AE11" s="146"/>
      <c r="AF11" s="146"/>
      <c r="AG11" s="146"/>
      <c r="XFD11" s="0"/>
    </row>
    <row r="12" customFormat="false" ht="12.8" hidden="false" customHeight="false" outlineLevel="0" collapsed="false">
      <c r="B12" s="122" t="n">
        <v>11</v>
      </c>
      <c r="C12" s="135" t="n">
        <f aca="true">MAX(NORMSINV(RAND())*20 + 50, 0)</f>
        <v>50.4148632599012</v>
      </c>
      <c r="D12" s="136"/>
      <c r="E12" s="137" t="n">
        <f aca="true">MAX(NORMSINV(RAND())*20 + 50, 0)</f>
        <v>89.3932893116523</v>
      </c>
      <c r="F12" s="135" t="n">
        <v>3.33</v>
      </c>
      <c r="G12" s="137"/>
      <c r="H12" s="123"/>
      <c r="I12" s="124"/>
      <c r="J12" s="125"/>
      <c r="K12" s="124" t="str">
        <f aca="false">IF(SUMIF(Budget!B34:B$35, 11 , Budget!C34:C$35)=0, "", SUMIF(Budget!B34:B$35, 11 , Budget!C34:C$35))</f>
        <v/>
      </c>
      <c r="L12" s="124" t="str">
        <f aca="false">IF(SUMIF(Budget!B46:B$53, 11 , Budget!C46:C$53)=0, "", SUMIF(Budget!B46:B$53, 11 , Budget!C46:C$53))</f>
        <v/>
      </c>
      <c r="M12" s="124" t="str">
        <f aca="false">IF(Budget!B31= 11 ,(Budget!C31),"")</f>
        <v/>
      </c>
      <c r="N12" s="124" t="str">
        <f aca="false">IF(Budget!B30= 11 ,(Budget!C30),"")</f>
        <v/>
      </c>
      <c r="O12" s="124" t="str">
        <f aca="false">IF(SUMIF(Budget!B38:B$39, 11 , Budget!C38:C$39)=0, "", SUMIF(Budget!B38:B$39, 11 , Budget!C38:C$39))</f>
        <v/>
      </c>
      <c r="P12" s="124" t="str">
        <f aca="false">IF(SUMIF(Budget!B27:B$28, 11 , Budget!C27:C$28)=0, "", SUMIF(Budget!B27:B$28, 11 , Budget!C27:C$28))</f>
        <v/>
      </c>
      <c r="Q12" s="126"/>
      <c r="R12" s="127"/>
      <c r="S12" s="128" t="n">
        <f aca="false">IF(SUM(C12:Q12) &gt; 0, -SUM(C12:Q12), "-")</f>
        <v>-143.138152571554</v>
      </c>
      <c r="T12" s="138" t="n">
        <f aca="false">IF(S12&lt;0, S12/S$36, "")</f>
        <v>0.0245330680355847</v>
      </c>
      <c r="U12" s="139"/>
      <c r="V12" s="131" t="n">
        <f aca="false">B12</f>
        <v>11</v>
      </c>
      <c r="W12" s="140"/>
      <c r="X12" s="140"/>
      <c r="Z12" s="135"/>
      <c r="AA12" s="136"/>
      <c r="AB12" s="137"/>
      <c r="AC12" s="141" t="str">
        <f aca="false">IF(SUM(Z12:AB12)=0,"-",-SUM(Z12:AB12))</f>
        <v>-</v>
      </c>
      <c r="AD12" s="142" t="s">
        <v>96</v>
      </c>
      <c r="AE12" s="146"/>
      <c r="AF12" s="146"/>
      <c r="AG12" s="146"/>
      <c r="XFD12" s="0"/>
    </row>
    <row r="13" customFormat="false" ht="12.8" hidden="false" customHeight="false" outlineLevel="0" collapsed="false">
      <c r="B13" s="122" t="n">
        <v>12</v>
      </c>
      <c r="C13" s="135" t="n">
        <f aca="true">MAX(NORMSINV(RAND())*20 + 50, 0)</f>
        <v>9.61972849374767</v>
      </c>
      <c r="D13" s="136"/>
      <c r="E13" s="137"/>
      <c r="F13" s="135"/>
      <c r="G13" s="137"/>
      <c r="H13" s="123"/>
      <c r="I13" s="124" t="n">
        <f aca="true">NORMSINV(RAND())*20 + 50 + 20</f>
        <v>71.639657804175</v>
      </c>
      <c r="J13" s="125"/>
      <c r="K13" s="124" t="str">
        <f aca="false">IF(SUMIF(Budget!B34:B$35, 12 , Budget!C34:C$35)=0, "", SUMIF(Budget!B34:B$35, 12 , Budget!C34:C$35))</f>
        <v/>
      </c>
      <c r="L13" s="124" t="str">
        <f aca="false">IF(SUMIF(Budget!B46:B$53, 12 , Budget!C46:C$53)=0, "", SUMIF(Budget!B46:B$53, 12 , Budget!C46:C$53))</f>
        <v/>
      </c>
      <c r="M13" s="124" t="str">
        <f aca="false">IF(Budget!B31= 12 ,(Budget!C31),"")</f>
        <v/>
      </c>
      <c r="N13" s="124" t="str">
        <f aca="false">IF(Budget!B30= 12 ,(Budget!C30),"")</f>
        <v/>
      </c>
      <c r="O13" s="124" t="str">
        <f aca="false">IF(SUMIF(Budget!B38:B$39, 12 , Budget!C38:C$39)=0, "", SUMIF(Budget!B38:B$39, 12 , Budget!C38:C$39))</f>
        <v/>
      </c>
      <c r="P13" s="124" t="str">
        <f aca="false">IF(SUMIF(Budget!B27:B$28, 12 , Budget!C27:C$28)=0, "", SUMIF(Budget!B27:B$28, 12 , Budget!C27:C$28))</f>
        <v/>
      </c>
      <c r="Q13" s="126"/>
      <c r="R13" s="127"/>
      <c r="S13" s="128" t="n">
        <f aca="false">IF(SUM(C13:Q13) &gt; 0, -SUM(C13:Q13), "-")</f>
        <v>-81.2593862979227</v>
      </c>
      <c r="T13" s="138" t="n">
        <f aca="false">IF(S13&lt;0, S13/S$36, "")</f>
        <v>0.0139273982286466</v>
      </c>
      <c r="U13" s="139"/>
      <c r="V13" s="131" t="n">
        <f aca="false">B13</f>
        <v>12</v>
      </c>
      <c r="W13" s="140"/>
      <c r="X13" s="140"/>
      <c r="Z13" s="135"/>
      <c r="AA13" s="136"/>
      <c r="AB13" s="137"/>
      <c r="AC13" s="141" t="str">
        <f aca="false">IF(SUM(Z13:AB13)=0,"-",-SUM(Z13:AB13))</f>
        <v>-</v>
      </c>
      <c r="AD13" s="142" t="s">
        <v>97</v>
      </c>
      <c r="AE13" s="146"/>
      <c r="AF13" s="146"/>
      <c r="AG13" s="146"/>
      <c r="XFD13" s="0"/>
    </row>
    <row r="14" customFormat="false" ht="12.8" hidden="false" customHeight="false" outlineLevel="0" collapsed="false">
      <c r="B14" s="122" t="n">
        <v>13</v>
      </c>
      <c r="C14" s="135"/>
      <c r="D14" s="136"/>
      <c r="E14" s="137" t="n">
        <f aca="true">MAX(NORMSINV(RAND())*20 + 50, 0)</f>
        <v>37.1105933179076</v>
      </c>
      <c r="F14" s="135" t="n">
        <v>3.33</v>
      </c>
      <c r="G14" s="137" t="n">
        <f aca="true">NORMSINV(RAND())*10 + 20 + 10</f>
        <v>23.2705679716382</v>
      </c>
      <c r="H14" s="123"/>
      <c r="I14" s="124"/>
      <c r="J14" s="125"/>
      <c r="K14" s="124" t="str">
        <f aca="false">IF(SUMIF(Budget!B34:B$35, 13 , Budget!C34:C$35)=0, "", SUMIF(Budget!B34:B$35, 13 , Budget!C34:C$35))</f>
        <v/>
      </c>
      <c r="L14" s="124" t="str">
        <f aca="false">IF(SUMIF(Budget!B46:B$53, 13 , Budget!C46:C$53)=0, "", SUMIF(Budget!B46:B$53, 13 , Budget!C46:C$53))</f>
        <v/>
      </c>
      <c r="M14" s="124" t="str">
        <f aca="false">IF(Budget!B31= 13 ,(Budget!C31),"")</f>
        <v/>
      </c>
      <c r="N14" s="124" t="str">
        <f aca="false">IF(Budget!B30= 13 ,(Budget!C30),"")</f>
        <v/>
      </c>
      <c r="O14" s="124" t="str">
        <f aca="false">IF(SUMIF(Budget!B38:B$39, 13 , Budget!C38:C$39)=0, "", SUMIF(Budget!B38:B$39, 13 , Budget!C38:C$39))</f>
        <v/>
      </c>
      <c r="P14" s="124" t="str">
        <f aca="false">IF(SUMIF(Budget!B27:B$28, 13 , Budget!C27:C$28)=0, "", SUMIF(Budget!B27:B$28, 13 , Budget!C27:C$28))</f>
        <v/>
      </c>
      <c r="Q14" s="126"/>
      <c r="R14" s="127"/>
      <c r="S14" s="128" t="n">
        <f aca="false">IF(SUM(C14:Q14) &gt; 0, -SUM(C14:Q14), "-")</f>
        <v>-63.7111612895458</v>
      </c>
      <c r="T14" s="138" t="n">
        <f aca="false">IF(S14&lt;0, S14/S$36, "")</f>
        <v>0.0109197319265469</v>
      </c>
      <c r="U14" s="139"/>
      <c r="V14" s="131" t="n">
        <f aca="false">B14</f>
        <v>13</v>
      </c>
      <c r="W14" s="140"/>
      <c r="X14" s="140"/>
      <c r="Z14" s="135"/>
      <c r="AA14" s="136"/>
      <c r="AB14" s="137"/>
      <c r="AC14" s="141" t="str">
        <f aca="false">IF(SUM(Z14:AB14)=0,"-",-SUM(Z14:AB14))</f>
        <v>-</v>
      </c>
      <c r="AD14" s="142" t="s">
        <v>98</v>
      </c>
      <c r="AE14" s="146"/>
      <c r="AF14" s="146"/>
      <c r="AG14" s="146"/>
      <c r="XFD14" s="0"/>
    </row>
    <row r="15" customFormat="false" ht="12.8" hidden="false" customHeight="false" outlineLevel="0" collapsed="false">
      <c r="B15" s="122" t="n">
        <v>14</v>
      </c>
      <c r="C15" s="135"/>
      <c r="D15" s="136"/>
      <c r="E15" s="137"/>
      <c r="F15" s="135" t="n">
        <v>3.33</v>
      </c>
      <c r="G15" s="137"/>
      <c r="H15" s="123"/>
      <c r="I15" s="124"/>
      <c r="J15" s="125"/>
      <c r="K15" s="124" t="str">
        <f aca="false">IF(SUMIF(Budget!B34:B$35, 14 , Budget!C34:C$35)=0, "", SUMIF(Budget!B34:B$35, 14, Budget!C34:C$35))</f>
        <v/>
      </c>
      <c r="L15" s="124" t="str">
        <f aca="false">IF(SUMIF(Budget!B46:B$53, 14 , Budget!C46:C$53)=0, "", SUMIF(Budget!B46:B$53, 14, Budget!C46:C$53))</f>
        <v/>
      </c>
      <c r="M15" s="124" t="str">
        <f aca="false">IF(Budget!B31= 14 ,(Budget!C31),"")</f>
        <v/>
      </c>
      <c r="N15" s="124" t="str">
        <f aca="false">IF(Budget!B30= 14 ,(Budget!C30),"")</f>
        <v/>
      </c>
      <c r="O15" s="124" t="str">
        <f aca="false">IF(SUMIF(Budget!B38:B$39, 14 , Budget!C38:C$39)=0, "", SUMIF(Budget!B38:B$39, 14, Budget!C38:C$39))</f>
        <v/>
      </c>
      <c r="P15" s="124" t="str">
        <f aca="false">IF(SUMIF(Budget!B27:B$28, 14 , Budget!C27:C$28)=0, "", SUMIF(Budget!B27:B$28, 14, Budget!C27:C$28))</f>
        <v/>
      </c>
      <c r="Q15" s="126"/>
      <c r="R15" s="127"/>
      <c r="S15" s="128" t="n">
        <f aca="false">IF(SUM(C15:Q15) &gt; 0, -SUM(C15:Q15), "-")</f>
        <v>-3.33</v>
      </c>
      <c r="T15" s="138" t="n">
        <f aca="false">IF(S15&lt;0, S15/S$36, "")</f>
        <v>0.000570743125370843</v>
      </c>
      <c r="U15" s="139"/>
      <c r="V15" s="131" t="n">
        <f aca="false">B15</f>
        <v>14</v>
      </c>
      <c r="W15" s="140"/>
      <c r="X15" s="140"/>
      <c r="Z15" s="135"/>
      <c r="AA15" s="136"/>
      <c r="AB15" s="137"/>
      <c r="AC15" s="141" t="str">
        <f aca="false">IF(SUM(Z15:AB15)=0,"-",-SUM(Z15:AB15))</f>
        <v>-</v>
      </c>
      <c r="AD15" s="142" t="s">
        <v>99</v>
      </c>
      <c r="AE15" s="146"/>
      <c r="AF15" s="146"/>
      <c r="AG15" s="146"/>
      <c r="XFD15" s="0"/>
    </row>
    <row r="16" customFormat="false" ht="12.8" hidden="false" customHeight="false" outlineLevel="0" collapsed="false">
      <c r="B16" s="122" t="n">
        <v>15</v>
      </c>
      <c r="C16" s="135"/>
      <c r="D16" s="136"/>
      <c r="E16" s="137"/>
      <c r="F16" s="135" t="n">
        <v>3.33</v>
      </c>
      <c r="G16" s="137"/>
      <c r="H16" s="123"/>
      <c r="I16" s="124"/>
      <c r="J16" s="125"/>
      <c r="K16" s="124" t="str">
        <f aca="false">IF(SUMIF(Budget!B34:B$35, 15 , Budget!C34:C$35)=0, "", SUMIF(Budget!B34:B$35, 15 , Budget!C34:C$35))</f>
        <v/>
      </c>
      <c r="L16" s="124" t="str">
        <f aca="false">IF(SUMIF(Budget!B46:B$53, 15 , Budget!C46:C$53)=0, "", SUMIF(Budget!B46:B$53, 15 , Budget!C46:C$53))</f>
        <v/>
      </c>
      <c r="M16" s="124" t="str">
        <f aca="false">IF(Budget!B31= 15 ,(Budget!C31),"")</f>
        <v/>
      </c>
      <c r="N16" s="124" t="str">
        <f aca="false">IF(Budget!B30= 15 ,(Budget!C30),"")</f>
        <v/>
      </c>
      <c r="O16" s="124" t="str">
        <f aca="false">IF(SUMIF(Budget!B38:B$39, 15 , Budget!C38:C$39)=0, "", SUMIF(Budget!B38:B$39, 15 , Budget!C38:C$39))</f>
        <v/>
      </c>
      <c r="P16" s="124" t="str">
        <f aca="false">IF(SUMIF(Budget!B27:B$28, 15 , Budget!C27:C$28)=0, "", SUMIF(Budget!B27:B$28, 15 , Budget!C27:C$28))</f>
        <v/>
      </c>
      <c r="Q16" s="126" t="n">
        <f aca="false">RANDBETWEEN(1, 20) * 10</f>
        <v>90</v>
      </c>
      <c r="R16" s="127"/>
      <c r="S16" s="128" t="n">
        <f aca="false">IF(SUM(C16:Q16) &gt; 0, -SUM(C16:Q16), "-")</f>
        <v>-93.33</v>
      </c>
      <c r="T16" s="138" t="n">
        <f aca="false">IF(S16&lt;0, S16/S$36, "")</f>
        <v>0.0159962330002585</v>
      </c>
      <c r="U16" s="139"/>
      <c r="V16" s="131" t="n">
        <f aca="false">B16</f>
        <v>15</v>
      </c>
      <c r="W16" s="140"/>
      <c r="X16" s="140"/>
      <c r="Z16" s="135"/>
      <c r="AA16" s="136"/>
      <c r="AB16" s="137"/>
      <c r="AC16" s="141" t="str">
        <f aca="false">IF(SUM(Z16:AB16)=0,"-",-SUM(Z16:AB16))</f>
        <v>-</v>
      </c>
      <c r="AD16" s="142" t="s">
        <v>100</v>
      </c>
      <c r="AE16" s="146"/>
      <c r="AF16" s="146"/>
      <c r="AG16" s="146"/>
      <c r="XFD16" s="0"/>
    </row>
    <row r="17" customFormat="false" ht="12.8" hidden="false" customHeight="false" outlineLevel="0" collapsed="false">
      <c r="B17" s="122" t="n">
        <v>16</v>
      </c>
      <c r="C17" s="135" t="n">
        <f aca="true">MAX(NORMSINV(RAND())*20 + 50, 0)</f>
        <v>41.9005013105444</v>
      </c>
      <c r="D17" s="136"/>
      <c r="E17" s="137" t="n">
        <f aca="true">MAX(NORMSINV(RAND())*20 + 50, 0)</f>
        <v>34.2618602186106</v>
      </c>
      <c r="F17" s="135"/>
      <c r="G17" s="137" t="n">
        <f aca="true">NORMSINV(RAND())*10 + 20 + 10</f>
        <v>43.029974875315</v>
      </c>
      <c r="H17" s="123"/>
      <c r="I17" s="124"/>
      <c r="J17" s="125"/>
      <c r="K17" s="124" t="str">
        <f aca="false">IF(SUMIF(Budget!B34:B$35, 16 , Budget!C34:C$35)=0, "", SUMIF(Budget!B34:B$35, 16 , Budget!C34:C$35))</f>
        <v/>
      </c>
      <c r="L17" s="124" t="str">
        <f aca="false">IF(SUMIF(Budget!B46:B$53, 16 , Budget!C46:C$53)=0, "", SUMIF(Budget!B46:B$53, 16 , Budget!C46:C$53))</f>
        <v/>
      </c>
      <c r="M17" s="124" t="str">
        <f aca="false">IF(Budget!B31= 16 ,(Budget!C31),"")</f>
        <v/>
      </c>
      <c r="N17" s="124" t="str">
        <f aca="false">IF(Budget!B30= 16 ,(Budget!C30),"")</f>
        <v/>
      </c>
      <c r="O17" s="124" t="str">
        <f aca="false">IF(SUMIF(Budget!B38:B$39, 16 , Budget!C38:C$39)=0, "", SUMIF(Budget!B38:B$39, 16 , Budget!C38:C$39))</f>
        <v/>
      </c>
      <c r="P17" s="124" t="str">
        <f aca="false">IF(SUMIF(Budget!B27:B$28, 16 , Budget!C27:C$28)=0, "", SUMIF(Budget!B27:B$28, 16 , Budget!C27:C$28))</f>
        <v/>
      </c>
      <c r="Q17" s="126"/>
      <c r="R17" s="127"/>
      <c r="S17" s="128" t="n">
        <f aca="false">IF(SUM(C17:Q17) &gt; 0, -SUM(C17:Q17), "-")</f>
        <v>-119.19233640447</v>
      </c>
      <c r="T17" s="138" t="n">
        <f aca="false">IF(S17&lt;0, S17/S$36, "")</f>
        <v>0.0204288908707928</v>
      </c>
      <c r="U17" s="139"/>
      <c r="V17" s="131" t="n">
        <f aca="false">B17</f>
        <v>16</v>
      </c>
      <c r="W17" s="140"/>
      <c r="X17" s="140"/>
      <c r="Z17" s="135"/>
      <c r="AA17" s="136"/>
      <c r="AB17" s="137"/>
      <c r="AC17" s="141" t="str">
        <f aca="false">IF(SUM(Z17:AB17)=0,"-",-SUM(Z17:AB17))</f>
        <v>-</v>
      </c>
      <c r="AD17" s="142" t="s">
        <v>101</v>
      </c>
      <c r="AE17" s="146"/>
      <c r="AF17" s="146"/>
      <c r="AG17" s="146"/>
      <c r="XFD17" s="0"/>
    </row>
    <row r="18" customFormat="false" ht="12.8" hidden="false" customHeight="false" outlineLevel="0" collapsed="false">
      <c r="B18" s="122" t="n">
        <v>17</v>
      </c>
      <c r="C18" s="135"/>
      <c r="D18" s="136"/>
      <c r="E18" s="137"/>
      <c r="F18" s="135" t="n">
        <v>3.33</v>
      </c>
      <c r="G18" s="137"/>
      <c r="H18" s="123"/>
      <c r="I18" s="124" t="n">
        <f aca="true">NORMSINV(RAND())*20 + 50 + 20</f>
        <v>39.76337067793</v>
      </c>
      <c r="J18" s="125"/>
      <c r="K18" s="124" t="str">
        <f aca="false">IF(SUMIF(Budget!B34:B$35, 17 , Budget!C34:C$35)=0, "", SUMIF(Budget!B34:B$35, 17 , Budget!C34:C$35))</f>
        <v/>
      </c>
      <c r="L18" s="124" t="str">
        <f aca="false">IF(SUMIF(Budget!B46:B$53, 17 , Budget!C46:C$53)=0, "", SUMIF(Budget!B46:B$53, 17 , Budget!C46:C$53))</f>
        <v/>
      </c>
      <c r="M18" s="124" t="str">
        <f aca="false">IF(Budget!B31= 17 ,(Budget!C31),"")</f>
        <v/>
      </c>
      <c r="N18" s="124" t="str">
        <f aca="false">IF(Budget!B30= 17 ,(Budget!C30),"")</f>
        <v/>
      </c>
      <c r="O18" s="124" t="str">
        <f aca="false">IF(SUMIF(Budget!B38:B$39, 17 , Budget!C38:C$39)=0, "", SUMIF(Budget!B38:B$39, 17 , Budget!C38:C$39))</f>
        <v/>
      </c>
      <c r="P18" s="124" t="str">
        <f aca="false">IF(SUMIF(Budget!B27:B$28, 17 , Budget!C27:C$28)=0, "", SUMIF(Budget!B27:B$28, 17 , Budget!C27:C$28))</f>
        <v/>
      </c>
      <c r="Q18" s="126"/>
      <c r="R18" s="127"/>
      <c r="S18" s="128" t="n">
        <f aca="false">IF(SUM(C18:Q18) &gt; 0, -SUM(C18:Q18), "-")</f>
        <v>-43.09337067793</v>
      </c>
      <c r="T18" s="138" t="n">
        <f aca="false">IF(S18&lt;0, S18/S$36, "")</f>
        <v>0.00738595947852432</v>
      </c>
      <c r="U18" s="139"/>
      <c r="V18" s="131" t="n">
        <f aca="false">B18</f>
        <v>17</v>
      </c>
      <c r="W18" s="140"/>
      <c r="X18" s="140"/>
      <c r="Z18" s="135"/>
      <c r="AA18" s="136"/>
      <c r="AB18" s="137"/>
      <c r="AC18" s="141" t="str">
        <f aca="false">IF(SUM(Z18:AB18)=0,"-",-SUM(Z18:AB18))</f>
        <v>-</v>
      </c>
      <c r="AD18" s="142" t="s">
        <v>102</v>
      </c>
      <c r="AE18" s="146"/>
      <c r="AF18" s="146"/>
      <c r="AG18" s="146"/>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Budget!C34:C$35)=0, "", SUMIF(Budget!B34:B$35, 18 , Budget!C34:C$35))</f>
        <v/>
      </c>
      <c r="L19" s="124" t="str">
        <f aca="false">IF(SUMIF(Budget!B46:B$53, 18 , Budget!C46:C$53)=0, "", SUMIF(Budget!B46:B$53, 18 , Budget!C46:C$53))</f>
        <v/>
      </c>
      <c r="M19" s="124" t="str">
        <f aca="false">IF(Budget!B31= 18 ,(Budget!C31),"")</f>
        <v/>
      </c>
      <c r="N19" s="124" t="str">
        <f aca="false">IF(Budget!B30= 18 ,(Budget!C30),"")</f>
        <v/>
      </c>
      <c r="O19" s="124" t="str">
        <f aca="false">IF(SUMIF(Budget!B38:B$39, 18 , Budget!C38:C$39)=0, "", SUMIF(Budget!B38:B$39, 18 , Budget!C38:C$39))</f>
        <v/>
      </c>
      <c r="P19" s="124" t="str">
        <f aca="false">IF(SUMIF(Budget!B27:B$28, 18 , Budget!C27:C$28)=0, "", SUMIF(Budget!B27:B$28, 18 , Budget!C27:C$28))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103</v>
      </c>
      <c r="AE19" s="146"/>
      <c r="AF19" s="146"/>
      <c r="AG19" s="146"/>
      <c r="XFD19" s="0"/>
    </row>
    <row r="20" customFormat="false" ht="12.8" hidden="false" customHeight="false" outlineLevel="0" collapsed="false">
      <c r="B20" s="122" t="n">
        <v>19</v>
      </c>
      <c r="C20" s="135"/>
      <c r="D20" s="136"/>
      <c r="E20" s="137" t="n">
        <f aca="true">MAX(NORMSINV(RAND())*20 + 50, 0)</f>
        <v>87.243000478973</v>
      </c>
      <c r="F20" s="135"/>
      <c r="G20" s="137"/>
      <c r="H20" s="123"/>
      <c r="I20" s="124"/>
      <c r="J20" s="125"/>
      <c r="K20" s="124" t="n">
        <f aca="false">IF(SUMIF(Budget!B34:B$35, 19 , Budget!C34:C$35)=0, "", SUMIF(Budget!B34:B$35, 19 , Budget!C34:C$35))</f>
        <v>211.34</v>
      </c>
      <c r="L20" s="124" t="str">
        <f aca="false">IF(SUMIF(Budget!B46:B$53, 19 , Budget!C46:C$53)=0, "", SUMIF(Budget!B46:B$53, 19 , Budget!C46:C$53))</f>
        <v/>
      </c>
      <c r="M20" s="124" t="str">
        <f aca="false">IF(Budget!B31= 19 ,(Budget!C31),"")</f>
        <v/>
      </c>
      <c r="N20" s="124" t="str">
        <f aca="false">IF(Budget!B30= 19 ,(Budget!C30),"")</f>
        <v/>
      </c>
      <c r="O20" s="124" t="str">
        <f aca="false">IF(SUMIF(Budget!B38:B$39, 19 , Budget!C38:C$39)=0, "", SUMIF(Budget!B38:B$39, 19 , Budget!C38:C$39))</f>
        <v/>
      </c>
      <c r="P20" s="124" t="str">
        <f aca="false">IF(SUMIF(Budget!B27:B$28, 19 , Budget!C27:C$28)=0, "", SUMIF(Budget!B27:B$28, 19 , Budget!C27:C$28))</f>
        <v/>
      </c>
      <c r="Q20" s="126"/>
      <c r="R20" s="127"/>
      <c r="S20" s="128" t="n">
        <f aca="false">IF(SUM(C20:Q20) &gt; 0, -SUM(C20:Q20), "-")</f>
        <v>-298.583000478973</v>
      </c>
      <c r="T20" s="138" t="n">
        <f aca="false">IF(S20&lt;0, S20/S$36, "")</f>
        <v>0.0511754338966886</v>
      </c>
      <c r="U20" s="139"/>
      <c r="V20" s="131" t="n">
        <f aca="false">B20</f>
        <v>19</v>
      </c>
      <c r="W20" s="140"/>
      <c r="X20" s="140"/>
      <c r="Z20" s="135"/>
      <c r="AA20" s="136"/>
      <c r="AB20" s="137"/>
      <c r="AC20" s="141" t="str">
        <f aca="false">IF(SUM(Z20:AB20)=0,"-",-SUM(Z20:AB20))</f>
        <v>-</v>
      </c>
      <c r="AD20" s="142" t="s">
        <v>104</v>
      </c>
      <c r="AE20" s="146"/>
      <c r="AF20" s="146"/>
      <c r="AG20" s="146"/>
      <c r="XFD20" s="0"/>
    </row>
    <row r="21" customFormat="false" ht="12.8" hidden="false" customHeight="false" outlineLevel="0" collapsed="false">
      <c r="B21" s="122" t="n">
        <v>20</v>
      </c>
      <c r="C21" s="135" t="n">
        <f aca="true">MAX(NORMSINV(RAND())*20 + 50, 0)</f>
        <v>59.9128213600473</v>
      </c>
      <c r="D21" s="136" t="n">
        <f aca="true">MAX(NORMSINV(RAND())*20 + 50, 0)</f>
        <v>53.5833844492454</v>
      </c>
      <c r="E21" s="137"/>
      <c r="F21" s="135" t="n">
        <v>3.33</v>
      </c>
      <c r="G21" s="137"/>
      <c r="H21" s="123"/>
      <c r="I21" s="124"/>
      <c r="J21" s="125" t="n">
        <f aca="true">NORMSINV(RAND())*20 + 50 + 20</f>
        <v>55.7185977171476</v>
      </c>
      <c r="K21" s="124" t="str">
        <f aca="false">IF(SUMIF(Budget!B34:B$35, 20 , Budget!C34:C$35)=0, "", SUMIF(Budget!B34:B$35, 20 , Budget!C34:C$35))</f>
        <v/>
      </c>
      <c r="L21" s="124" t="str">
        <f aca="false">IF(SUMIF(Budget!B46:B$53, 20 , Budget!C46:C$53)=0, "", SUMIF(Budget!B46:B$53, 20 , Budget!C46:C$53))</f>
        <v/>
      </c>
      <c r="M21" s="124" t="str">
        <f aca="false">IF(Budget!B31= 20 ,(Budget!C31),"")</f>
        <v/>
      </c>
      <c r="N21" s="124" t="str">
        <f aca="false">IF(Budget!B30= 20 ,(Budget!C30),"")</f>
        <v/>
      </c>
      <c r="O21" s="124" t="str">
        <f aca="false">IF(SUMIF(Budget!B38:B$39, 20 , Budget!C38:C$39)=0, "", SUMIF(Budget!B38:B$39, 20 , Budget!C38:C$39))</f>
        <v/>
      </c>
      <c r="P21" s="124" t="str">
        <f aca="false">IF(SUMIF(Budget!B27:B$28, 20 , Budget!C27:C$28)=0, "", SUMIF(Budget!B27:B$28, 20 , Budget!C27:C$28))</f>
        <v/>
      </c>
      <c r="Q21" s="126"/>
      <c r="R21" s="127"/>
      <c r="S21" s="128" t="n">
        <f aca="false">IF(SUM(C21:Q21) &gt; 0, -SUM(C21:Q21), "-")</f>
        <v>-172.54480352644</v>
      </c>
      <c r="T21" s="138" t="n">
        <f aca="false">IF(S21&lt;0, S21/S$36, "")</f>
        <v>0.0295732013306843</v>
      </c>
      <c r="U21" s="139"/>
      <c r="V21" s="131" t="n">
        <f aca="false">B21</f>
        <v>20</v>
      </c>
      <c r="W21" s="140"/>
      <c r="X21" s="140"/>
      <c r="Z21" s="135"/>
      <c r="AA21" s="136"/>
      <c r="AB21" s="137"/>
      <c r="AC21" s="141" t="str">
        <f aca="false">IF(SUM(Z21:AB21)=0,"-",-SUM(Z21:AB21))</f>
        <v>-</v>
      </c>
      <c r="AD21" s="142" t="s">
        <v>105</v>
      </c>
      <c r="AE21" s="146"/>
      <c r="AF21" s="146"/>
      <c r="AG21" s="146"/>
      <c r="XFD21" s="0"/>
    </row>
    <row r="22" customFormat="false" ht="12.8" hidden="false" customHeight="false" outlineLevel="0" collapsed="false">
      <c r="B22" s="122" t="n">
        <v>21</v>
      </c>
      <c r="C22" s="135"/>
      <c r="D22" s="136"/>
      <c r="E22" s="137" t="n">
        <f aca="true">MAX(NORMSINV(RAND())*20 + 50, 0)</f>
        <v>62.8796579599235</v>
      </c>
      <c r="F22" s="135" t="n">
        <v>3.33</v>
      </c>
      <c r="G22" s="137"/>
      <c r="H22" s="123" t="n">
        <f aca="true">NORMSINV(RAND())*20 + 50 + 20</f>
        <v>76.375252799145</v>
      </c>
      <c r="I22" s="124"/>
      <c r="J22" s="125"/>
      <c r="K22" s="124" t="str">
        <f aca="false">IF(SUMIF(Budget!B34:B$35, 21 , Budget!C34:C$35)=0, "", SUMIF(Budget!B34:B$35, 21 , Budget!C34:C$35))</f>
        <v/>
      </c>
      <c r="L22" s="124" t="str">
        <f aca="false">IF(SUMIF(Budget!B46:B$53, 21 , Budget!C46:C$53)=0, "", SUMIF(Budget!B46:B$53, 21 , Budget!C46:C$53))</f>
        <v/>
      </c>
      <c r="M22" s="124" t="str">
        <f aca="false">IF(Budget!B31= 21 ,(Budget!C31),"")</f>
        <v/>
      </c>
      <c r="N22" s="124" t="str">
        <f aca="false">IF(Budget!B30= 21 ,(Budget!C30),"")</f>
        <v/>
      </c>
      <c r="O22" s="124" t="str">
        <f aca="false">IF(SUMIF(Budget!B38:B$39, 21 , Budget!C38:C$39)=0, "", SUMIF(Budget!B38:B$39, 21 , Budget!C38:C$39))</f>
        <v/>
      </c>
      <c r="P22" s="124" t="str">
        <f aca="false">IF(SUMIF(Budget!B27:B$28, 21 , Budget!C27:C$28)=0, "", SUMIF(Budget!B27:B$28, 21 , Budget!C27:C$28))</f>
        <v/>
      </c>
      <c r="Q22" s="126"/>
      <c r="R22" s="127"/>
      <c r="S22" s="128" t="n">
        <f aca="false">IF(SUM(C22:Q22) &gt; 0, -SUM(C22:Q22), "-")</f>
        <v>-142.584910759068</v>
      </c>
      <c r="T22" s="138" t="n">
        <f aca="false">IF(S22&lt;0, S22/S$36, "")</f>
        <v>0.0244382455247308</v>
      </c>
      <c r="U22" s="139"/>
      <c r="V22" s="131" t="n">
        <f aca="false">B22</f>
        <v>21</v>
      </c>
      <c r="W22" s="140"/>
      <c r="X22" s="140"/>
      <c r="Z22" s="135"/>
      <c r="AA22" s="136"/>
      <c r="AB22" s="137"/>
      <c r="AC22" s="141" t="str">
        <f aca="false">IF(SUM(Z22:AB22)=0,"-",-SUM(Z22:AB22))</f>
        <v>-</v>
      </c>
      <c r="AD22" s="142" t="s">
        <v>106</v>
      </c>
      <c r="AE22" s="146"/>
      <c r="AF22" s="146"/>
      <c r="AG22" s="146"/>
      <c r="XFD22" s="0"/>
    </row>
    <row r="23" customFormat="false" ht="12.8" hidden="false" customHeight="false" outlineLevel="0" collapsed="false">
      <c r="B23" s="122" t="n">
        <v>22</v>
      </c>
      <c r="C23" s="135" t="n">
        <f aca="true">MAX(NORMSINV(RAND())*20 + 50, 0)</f>
        <v>81.1068087791547</v>
      </c>
      <c r="D23" s="136"/>
      <c r="E23" s="137"/>
      <c r="F23" s="135"/>
      <c r="G23" s="137"/>
      <c r="H23" s="123"/>
      <c r="I23" s="124"/>
      <c r="J23" s="125"/>
      <c r="K23" s="124" t="str">
        <f aca="false">IF(SUMIF(Budget!B34:B$35, 22 , Budget!C34:C$35)=0, "", SUMIF(Budget!B34:B$35, 22 , Budget!C34:C$35))</f>
        <v/>
      </c>
      <c r="L23" s="124" t="str">
        <f aca="false">IF(SUMIF(Budget!B46:B$53, 22 , Budget!C46:C$53)=0, "", SUMIF(Budget!B46:B$53, 22 , Budget!C46:C$53))</f>
        <v/>
      </c>
      <c r="M23" s="124" t="str">
        <f aca="false">IF(Budget!B31= 22 ,(Budget!C31),"")</f>
        <v/>
      </c>
      <c r="N23" s="124" t="str">
        <f aca="false">IF(Budget!B30= 22 ,(Budget!C30),"")</f>
        <v/>
      </c>
      <c r="O23" s="124" t="str">
        <f aca="false">IF(SUMIF(Budget!B38:B$39, 22 , Budget!C38:C$39)=0, "", SUMIF(Budget!B38:B$39, 22 , Budget!C38:C$39))</f>
        <v/>
      </c>
      <c r="P23" s="124" t="str">
        <f aca="false">IF(SUMIF(Budget!B27:B$28, 22 , Budget!C27:C$28)=0, "", SUMIF(Budget!B27:B$28, 22 , Budget!C27:C$28))</f>
        <v/>
      </c>
      <c r="Q23" s="126"/>
      <c r="R23" s="127"/>
      <c r="S23" s="128" t="n">
        <f aca="false">IF(SUM(C23:Q23) &gt; 0, -SUM(C23:Q23), "-")</f>
        <v>-81.1068087791547</v>
      </c>
      <c r="T23" s="138" t="n">
        <f aca="false">IF(S23&lt;0, S23/S$36, "")</f>
        <v>0.0139012473067478</v>
      </c>
      <c r="U23" s="139"/>
      <c r="V23" s="131" t="n">
        <f aca="false">B23</f>
        <v>22</v>
      </c>
      <c r="W23" s="140"/>
      <c r="X23" s="140"/>
      <c r="Z23" s="135"/>
      <c r="AA23" s="136"/>
      <c r="AB23" s="137"/>
      <c r="AC23" s="141" t="str">
        <f aca="false">IF(SUM(Z23:AB23)=0,"-",-SUM(Z23:AB23))</f>
        <v>-</v>
      </c>
      <c r="AD23" s="142" t="s">
        <v>107</v>
      </c>
      <c r="AE23" s="146"/>
      <c r="AF23" s="146"/>
      <c r="AG23" s="146"/>
      <c r="XFD23" s="0"/>
    </row>
    <row r="24" customFormat="false" ht="12.8" hidden="false" customHeight="false" outlineLevel="0" collapsed="false">
      <c r="B24" s="122" t="n">
        <v>23</v>
      </c>
      <c r="C24" s="135"/>
      <c r="D24" s="136" t="n">
        <f aca="true">MAX(NORMSINV(RAND())*20 + 50, 0)</f>
        <v>70.0821503463412</v>
      </c>
      <c r="E24" s="137"/>
      <c r="F24" s="135" t="n">
        <v>3.33</v>
      </c>
      <c r="G24" s="137"/>
      <c r="H24" s="123"/>
      <c r="I24" s="124"/>
      <c r="J24" s="125"/>
      <c r="K24" s="124" t="str">
        <f aca="false">IF(SUMIF(Budget!B34:B$35, 23 , Budget!C34:C$35)=0, "", SUMIF(Budget!B34:B$35, 23 , Budget!C34:C$35))</f>
        <v/>
      </c>
      <c r="L24" s="124" t="n">
        <f aca="false">IF(SUMIF(Budget!B46:B$53, 23 , Budget!C46:C$53)=0, "", SUMIF(Budget!B46:B$53, 23 , Budget!C46:C$53))</f>
        <v>24.99</v>
      </c>
      <c r="M24" s="124" t="str">
        <f aca="false">IF(Budget!B31= 23 ,(Budget!C31),"")</f>
        <v/>
      </c>
      <c r="N24" s="124" t="str">
        <f aca="false">IF(Budget!B30= 23 ,(Budget!C30),"")</f>
        <v/>
      </c>
      <c r="O24" s="124" t="str">
        <f aca="false">IF(SUMIF(Budget!B38:B$39, 23 , Budget!C38:C$39)=0, "", SUMIF(Budget!B38:B$39, 23 , Budget!C38:C$39))</f>
        <v/>
      </c>
      <c r="P24" s="124" t="str">
        <f aca="false">IF(SUMIF(Budget!B27:B$28, 23 , Budget!C27:C$28)=0, "", SUMIF(Budget!B27:B$28, 23 , Budget!C27:C$28))</f>
        <v/>
      </c>
      <c r="Q24" s="126"/>
      <c r="R24" s="127"/>
      <c r="S24" s="128" t="n">
        <f aca="false">IF(SUM(C24:Q24) &gt; 0, -SUM(C24:Q24), "-")</f>
        <v>-98.4021503463412</v>
      </c>
      <c r="T24" s="138" t="n">
        <f aca="false">IF(S24&lt;0, S24/S$36, "")</f>
        <v>0.0168655708203851</v>
      </c>
      <c r="U24" s="139"/>
      <c r="V24" s="131" t="n">
        <f aca="false">B24</f>
        <v>23</v>
      </c>
      <c r="W24" s="140"/>
      <c r="X24" s="140"/>
      <c r="Z24" s="135"/>
      <c r="AA24" s="136"/>
      <c r="AB24" s="137"/>
      <c r="AC24" s="141" t="str">
        <f aca="false">IF(SUM(Z24:AB24)=0,"-",-SUM(Z24:AB24))</f>
        <v>-</v>
      </c>
      <c r="AD24" s="142" t="s">
        <v>108</v>
      </c>
      <c r="AE24" s="146"/>
      <c r="AF24" s="146"/>
      <c r="AG24" s="146"/>
      <c r="XFD24" s="0"/>
    </row>
    <row r="25" customFormat="false" ht="12.8" hidden="false" customHeight="false" outlineLevel="0" collapsed="false">
      <c r="B25" s="122" t="n">
        <v>24</v>
      </c>
      <c r="C25" s="135" t="n">
        <f aca="true">MAX(NORMSINV(RAND())*20 + 50, 0)</f>
        <v>35.5376637563994</v>
      </c>
      <c r="D25" s="136"/>
      <c r="E25" s="137" t="n">
        <f aca="true">MAX(NORMSINV(RAND())*20 + 50, 0)</f>
        <v>35.4297873344977</v>
      </c>
      <c r="F25" s="135" t="n">
        <v>3.33</v>
      </c>
      <c r="G25" s="137"/>
      <c r="H25" s="123"/>
      <c r="I25" s="124"/>
      <c r="J25" s="125" t="n">
        <f aca="true">NORMSINV(RAND())*20 + 50 + 20</f>
        <v>48.8790659855261</v>
      </c>
      <c r="K25" s="124" t="str">
        <f aca="false">IF(SUMIF(Budget!B34:B$35, 24 , Budget!C34:C$35)=0, "", SUMIF(Budget!B34:B$35, 24 , Budget!C34:C$35))</f>
        <v/>
      </c>
      <c r="L25" s="124" t="str">
        <f aca="false">IF(SUMIF(Budget!B46:B$53, 24 , Budget!C46:C$53)=0, "", SUMIF(Budget!B46:B$53, 24 , Budget!C46:C$53))</f>
        <v/>
      </c>
      <c r="M25" s="124" t="str">
        <f aca="false">IF(Budget!B31= 24 ,(Budget!C31),"")</f>
        <v/>
      </c>
      <c r="N25" s="124" t="str">
        <f aca="false">IF(Budget!B30= 24 ,(Budget!C30),"")</f>
        <v/>
      </c>
      <c r="O25" s="124" t="str">
        <f aca="false">IF(SUMIF(Budget!B38:B$39, 24 , Budget!C38:C$39)=0, "", SUMIF(Budget!B38:B$39, 24 , Budget!C38:C$39))</f>
        <v/>
      </c>
      <c r="P25" s="124" t="str">
        <f aca="false">IF(SUMIF(Budget!B27:B$28, 24 , Budget!C27:C$28)=0, "", SUMIF(Budget!B27:B$28, 24 , Budget!C27:C$28))</f>
        <v/>
      </c>
      <c r="Q25" s="126"/>
      <c r="R25" s="127"/>
      <c r="S25" s="128" t="n">
        <f aca="false">IF(SUM(C25:Q25) &gt; 0, -SUM(C25:Q25), "-")</f>
        <v>-123.176517076423</v>
      </c>
      <c r="T25" s="138" t="n">
        <f aca="false">IF(S25&lt;0, S25/S$36, "")</f>
        <v>0.0211117568554032</v>
      </c>
      <c r="U25" s="139"/>
      <c r="V25" s="131" t="n">
        <f aca="false">B25</f>
        <v>24</v>
      </c>
      <c r="W25" s="140"/>
      <c r="X25" s="140"/>
      <c r="Z25" s="135"/>
      <c r="AA25" s="136"/>
      <c r="AB25" s="137"/>
      <c r="AC25" s="141" t="str">
        <f aca="false">IF(SUM(Z25:AB25)=0,"-",-SUM(Z25:AB25))</f>
        <v>-</v>
      </c>
      <c r="AD25" s="142" t="s">
        <v>109</v>
      </c>
      <c r="AE25" s="146"/>
      <c r="AF25" s="146"/>
      <c r="AG25" s="146"/>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Budget!C34:C$35)=0, "", SUMIF(Budget!B34:B$35, 25 , Budget!C34:C$35))</f>
        <v/>
      </c>
      <c r="L26" s="124" t="str">
        <f aca="false">IF(SUMIF(Budget!B46:B$53, 25 , Budget!C46:C$53)=0, "", SUMIF(Budget!B46:B$53, 25 , Budget!C46:C$53))</f>
        <v/>
      </c>
      <c r="M26" s="124" t="str">
        <f aca="false">IF(Budget!B31= 26 ,(Budget!C31),"")</f>
        <v/>
      </c>
      <c r="N26" s="124" t="str">
        <f aca="false">IF(Budget!B30= 25 ,(Budget!C30),"")</f>
        <v/>
      </c>
      <c r="O26" s="124" t="str">
        <f aca="false">IF(SUMIF(Budget!B38:B$39, 25 , Budget!C38:C$39)=0, "", SUMIF(Budget!B38:B$39, 25 , Budget!C38:C$39))</f>
        <v/>
      </c>
      <c r="P26" s="124" t="str">
        <f aca="false">IF(SUMIF(Budget!B27:B$28, 25 , Budget!C27:C$28)=0, "", SUMIF(Budget!B27:B$28, 25 , Budget!C27:C$28))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110</v>
      </c>
      <c r="AE26" s="146"/>
      <c r="AF26" s="146"/>
      <c r="AG26" s="146"/>
      <c r="XFD26" s="0"/>
    </row>
    <row r="27" customFormat="false" ht="12.8" hidden="false" customHeight="false" outlineLevel="0" collapsed="false">
      <c r="B27" s="122" t="n">
        <v>26</v>
      </c>
      <c r="C27" s="135"/>
      <c r="D27" s="136"/>
      <c r="E27" s="137" t="n">
        <f aca="true">MAX(NORMSINV(RAND())*20 + 50, 0)</f>
        <v>51.7569011786371</v>
      </c>
      <c r="F27" s="135" t="n">
        <v>3.33</v>
      </c>
      <c r="G27" s="137"/>
      <c r="H27" s="123"/>
      <c r="I27" s="124"/>
      <c r="J27" s="125"/>
      <c r="K27" s="124" t="str">
        <f aca="false">IF(SUMIF(Budget!B34:B$35, 26 , Budget!C34:C$35)=0, "", SUMIF(Budget!B34:B$35, 26 , Budget!C34:C$35))</f>
        <v/>
      </c>
      <c r="L27" s="124" t="str">
        <f aca="false">IF(SUMIF(Budget!B46:B$53, 26 , Budget!C46:C$53)=0, "", SUMIF(Budget!B46:B$53, 26 , Budget!C46:C$53))</f>
        <v/>
      </c>
      <c r="M27" s="124" t="str">
        <f aca="false">IF(Budget!B31= 26 ,(Budget!C31),"")</f>
        <v/>
      </c>
      <c r="N27" s="124" t="str">
        <f aca="false">IF(Budget!B30= 26 ,(Budget!C30),"")</f>
        <v/>
      </c>
      <c r="O27" s="124" t="str">
        <f aca="false">IF(SUMIF(Budget!B38:B$39, 26 , Budget!C38:C$39)=0, "", SUMIF(Budget!B38:B$39, 26 , Budget!C38:C$39))</f>
        <v/>
      </c>
      <c r="P27" s="124" t="str">
        <f aca="false">IF(SUMIF(Budget!B27:B$28, 26 , Budget!C27:C$28)=0, "", SUMIF(Budget!B27:B$28, 26 , Budget!C27:C$28))</f>
        <v/>
      </c>
      <c r="Q27" s="126"/>
      <c r="R27" s="127"/>
      <c r="S27" s="128" t="n">
        <f aca="false">IF(SUM(C27:Q27) &gt; 0, -SUM(C27:Q27), "-")</f>
        <v>-55.0869011786371</v>
      </c>
      <c r="T27" s="138" t="n">
        <f aca="false">IF(S27&lt;0, S27/S$36, "")</f>
        <v>0.00944158262633337</v>
      </c>
      <c r="U27" s="139"/>
      <c r="V27" s="131" t="n">
        <f aca="false">B27</f>
        <v>26</v>
      </c>
      <c r="W27" s="140"/>
      <c r="X27" s="140"/>
      <c r="Z27" s="135"/>
      <c r="AA27" s="136"/>
      <c r="AB27" s="137"/>
      <c r="AC27" s="141" t="str">
        <f aca="false">IF(SUM(Z27:AB27)=0,"-",-SUM(Z27:AB27))</f>
        <v>-</v>
      </c>
      <c r="AD27" s="142" t="s">
        <v>111</v>
      </c>
      <c r="AE27" s="146"/>
      <c r="AF27" s="146"/>
      <c r="AG27" s="146"/>
      <c r="XFD27" s="0"/>
    </row>
    <row r="28" customFormat="false" ht="12.8" hidden="false" customHeight="false" outlineLevel="0" collapsed="false">
      <c r="B28" s="122" t="n">
        <v>27</v>
      </c>
      <c r="C28" s="135"/>
      <c r="D28" s="136" t="n">
        <f aca="true">MAX(NORMSINV(RAND())*20 + 50, 0)</f>
        <v>40.9977737004973</v>
      </c>
      <c r="E28" s="137"/>
      <c r="F28" s="135"/>
      <c r="G28" s="137" t="n">
        <f aca="true">NORMSINV(RAND())*10 + 20 + 10</f>
        <v>30.7767830901992</v>
      </c>
      <c r="H28" s="123"/>
      <c r="I28" s="124"/>
      <c r="J28" s="125"/>
      <c r="K28" s="124" t="str">
        <f aca="false">IF(SUMIF(Budget!B34:B$35, 27 , Budget!C34:C$35)=0, "", SUMIF(Budget!B34:B$35, 27 , Budget!C34:C$35))</f>
        <v/>
      </c>
      <c r="L28" s="124" t="str">
        <f aca="false">IF(SUMIF(Budget!B46:B$53, 27 , Budget!C46:C$53)=0, "", SUMIF(Budget!B46:B$53, 27 , Budget!C46:C$53))</f>
        <v/>
      </c>
      <c r="M28" s="124" t="str">
        <f aca="false">IF(Budget!B31= 27 ,(Budget!C31),"")</f>
        <v/>
      </c>
      <c r="N28" s="124" t="str">
        <f aca="false">IF(Budget!B30= 27 ,(Budget!C30),"")</f>
        <v/>
      </c>
      <c r="O28" s="124" t="str">
        <f aca="false">IF(SUMIF(Budget!B38:B$39, 27 , Budget!C38:C$39)=0, "", SUMIF(Budget!B38:B$39, 27 , Budget!C38:C$39))</f>
        <v/>
      </c>
      <c r="P28" s="124" t="str">
        <f aca="false">IF(SUMIF(Budget!B27:B$28, 27 , Budget!C27:C$28)=0, "", SUMIF(Budget!B27:B$28, 27 , Budget!C27:C$28))</f>
        <v/>
      </c>
      <c r="Q28" s="126"/>
      <c r="R28" s="127"/>
      <c r="S28" s="128" t="n">
        <f aca="false">IF(SUM(C28:Q28) &gt; 0, -SUM(C28:Q28), "-")</f>
        <v>-71.7745567906965</v>
      </c>
      <c r="T28" s="138" t="n">
        <f aca="false">IF(S28&lt;0, S28/S$36, "")</f>
        <v>0.0123017522116604</v>
      </c>
      <c r="U28" s="139"/>
      <c r="V28" s="131" t="n">
        <f aca="false">B28</f>
        <v>27</v>
      </c>
      <c r="W28" s="140"/>
      <c r="X28" s="140"/>
      <c r="Z28" s="135"/>
      <c r="AA28" s="136"/>
      <c r="AB28" s="137"/>
      <c r="AC28" s="141" t="str">
        <f aca="false">IF(SUM(Z28:AB28)=0,"-",-SUM(Z28:AB28))</f>
        <v>-</v>
      </c>
      <c r="AD28" s="142" t="s">
        <v>112</v>
      </c>
      <c r="AE28" s="146"/>
      <c r="AF28" s="146"/>
      <c r="AG28" s="146"/>
      <c r="XFD28" s="0"/>
    </row>
    <row r="29" customFormat="false" ht="12.8" hidden="false" customHeight="false" outlineLevel="0" collapsed="false">
      <c r="B29" s="122" t="n">
        <v>28</v>
      </c>
      <c r="C29" s="135" t="n">
        <f aca="true">MAX(NORMSINV(RAND())*20 + 50, 0)</f>
        <v>49.3202866014379</v>
      </c>
      <c r="D29" s="136"/>
      <c r="E29" s="137" t="n">
        <f aca="true">MAX(NORMSINV(RAND())*20 + 50, 0)</f>
        <v>71.2601871377844</v>
      </c>
      <c r="F29" s="135" t="n">
        <v>3.33</v>
      </c>
      <c r="G29" s="137"/>
      <c r="H29" s="123" t="n">
        <f aca="true">NORMSINV(RAND())*20 + 50 + 20</f>
        <v>27.3219760634949</v>
      </c>
      <c r="I29" s="124"/>
      <c r="J29" s="125"/>
      <c r="K29" s="124" t="str">
        <f aca="false">IF(SUMIF(Budget!B34:B$35, 28 , Budget!C34:C$35)=0, "", SUMIF(Budget!B34:B$35, 28 , Budget!C34:C$35))</f>
        <v/>
      </c>
      <c r="L29" s="124" t="str">
        <f aca="false">IF(SUMIF(Budget!B46:B$53, 28 , Budget!C46:C$53)=0, "", SUMIF(Budget!B46:B$53, 28 , Budget!C46:C$53))</f>
        <v/>
      </c>
      <c r="M29" s="124" t="str">
        <f aca="false">IF(Budget!B31= 28 ,(Budget!C31),"")</f>
        <v/>
      </c>
      <c r="N29" s="124" t="str">
        <f aca="false">IF(Budget!B30= 28 ,(Budget!C30),"")</f>
        <v/>
      </c>
      <c r="O29" s="124" t="str">
        <f aca="false">IF(SUMIF(Budget!B38:B$39, 28 , Budget!C38:C$39)=0, "", SUMIF(Budget!B38:B$39, 28 , Budget!C38:C$39))</f>
        <v/>
      </c>
      <c r="P29" s="124" t="str">
        <f aca="false">IF(SUMIF(Budget!B27:B$28, 28 , Budget!C27:C$28)=0, "", SUMIF(Budget!B27:B$28, 28 , Budget!C27:C$28))</f>
        <v/>
      </c>
      <c r="Q29" s="126"/>
      <c r="R29" s="127"/>
      <c r="S29" s="128" t="n">
        <f aca="false">IF(SUM(C29:Q29) &gt; 0, -SUM(C29:Q29), "-")</f>
        <v>-151.232449802717</v>
      </c>
      <c r="T29" s="138" t="n">
        <f aca="false">IF(S29&lt;0, S29/S$36, "")</f>
        <v>0.0259203847020697</v>
      </c>
      <c r="U29" s="139"/>
      <c r="V29" s="131" t="n">
        <f aca="false">B29</f>
        <v>28</v>
      </c>
      <c r="W29" s="140"/>
      <c r="X29" s="140"/>
      <c r="Z29" s="135"/>
      <c r="AA29" s="136"/>
      <c r="AB29" s="137"/>
      <c r="AC29" s="141" t="str">
        <f aca="false">IF(SUM(Z29:AB29)=0,"-",-SUM(Z29:AB29))</f>
        <v>-</v>
      </c>
      <c r="AD29" s="142" t="s">
        <v>113</v>
      </c>
      <c r="AE29" s="146"/>
      <c r="AF29" s="146"/>
      <c r="AG29" s="146"/>
      <c r="XFD29" s="0"/>
    </row>
    <row r="30" customFormat="false" ht="12.8" hidden="false" customHeight="false" outlineLevel="0" collapsed="false">
      <c r="B30" s="122" t="n">
        <v>29</v>
      </c>
      <c r="C30" s="135"/>
      <c r="D30" s="136"/>
      <c r="E30" s="137"/>
      <c r="F30" s="135"/>
      <c r="G30" s="137"/>
      <c r="H30" s="123"/>
      <c r="I30" s="124"/>
      <c r="J30" s="125" t="n">
        <f aca="true">NORMSINV(RAND())*20 + 50 + 20</f>
        <v>38.6040686576409</v>
      </c>
      <c r="K30" s="124" t="str">
        <f aca="false">IF(SUMIF(Budget!B34:B$35, 29 , Budget!C34:C$35)=0, "", SUMIF(Budget!B34:B$35, 29 , Budget!C34:C$35))</f>
        <v/>
      </c>
      <c r="L30" s="124" t="str">
        <f aca="false">IF(SUMIF(Budget!B46:B$53, 29 , Budget!C46:C$53)=0, "", SUMIF(Budget!B46:B$53, 29 , Budget!C46:C$53))</f>
        <v/>
      </c>
      <c r="M30" s="124" t="str">
        <f aca="false">IF(Budget!B31= 29,(Budget!C31),"")</f>
        <v/>
      </c>
      <c r="N30" s="124" t="str">
        <f aca="false">IF(Budget!B30= 29,(Budget!C30),"")</f>
        <v/>
      </c>
      <c r="O30" s="124" t="str">
        <f aca="false">IF(SUMIF(Budget!B38:B$39, 29 , Budget!C38:C$39)=0, "", SUMIF(Budget!B38:B$39, 29 , Budget!C38:C$39))</f>
        <v/>
      </c>
      <c r="P30" s="124" t="str">
        <f aca="false">IF(SUMIF(Budget!B27:B$28, 29 , Budget!C27:C$28)=0, "", SUMIF(Budget!B27:B$28, 29 , Budget!C27:C$28))</f>
        <v/>
      </c>
      <c r="Q30" s="126"/>
      <c r="R30" s="127"/>
      <c r="S30" s="128" t="n">
        <f aca="false">IF(SUM(C30:Q30) &gt; 0, -SUM(C30:Q30), "-")</f>
        <v>-38.6040686576409</v>
      </c>
      <c r="T30" s="138" t="n">
        <f aca="false">IF(S30&lt;0, S30/S$36, "")</f>
        <v>0.00661651855786563</v>
      </c>
      <c r="U30" s="139"/>
      <c r="V30" s="131" t="n">
        <f aca="false">B30</f>
        <v>29</v>
      </c>
      <c r="W30" s="140"/>
      <c r="X30" s="140"/>
      <c r="Z30" s="135"/>
      <c r="AA30" s="136"/>
      <c r="AB30" s="137"/>
      <c r="AC30" s="141" t="str">
        <f aca="false">IF(SUM(Z30:AB30)=0,"-",-SUM(Z30:AB30))</f>
        <v>-</v>
      </c>
      <c r="AD30" s="142" t="s">
        <v>114</v>
      </c>
      <c r="AE30" s="146"/>
      <c r="AF30" s="146"/>
      <c r="AG30" s="146"/>
      <c r="XFD30" s="0"/>
    </row>
    <row r="31" customFormat="false" ht="12.8" hidden="false" customHeight="false" outlineLevel="0" collapsed="false">
      <c r="B31" s="122" t="n">
        <v>30</v>
      </c>
      <c r="C31" s="135"/>
      <c r="D31" s="136"/>
      <c r="E31" s="137" t="n">
        <f aca="true">MAX(NORMSINV(RAND())*20 + 50, 0)</f>
        <v>59.6560993390674</v>
      </c>
      <c r="F31" s="135" t="n">
        <v>3.33</v>
      </c>
      <c r="G31" s="137"/>
      <c r="H31" s="123"/>
      <c r="I31" s="124"/>
      <c r="J31" s="125" t="n">
        <f aca="true">NORMSINV(RAND())*20 + 50 + 20</f>
        <v>56.4174507164396</v>
      </c>
      <c r="K31" s="124" t="str">
        <f aca="false">IF(SUMIF(Budget!B34:B$35, 29 , Budget!C34:C$35)=0, "", SUMIF(Budget!B34:B$35, 29 , Budget!C34:C$35))</f>
        <v/>
      </c>
      <c r="L31" s="124" t="str">
        <f aca="false">IF(SUMIF(Budget!B46:B$53, 30 , Budget!C46:C$53)=0, "", SUMIF(Budget!B46:B$53, 30 , Budget!C46:C$53))</f>
        <v/>
      </c>
      <c r="M31" s="124" t="str">
        <f aca="false">IF(Budget!B31= 30 ,(Budget!C31),"")</f>
        <v/>
      </c>
      <c r="N31" s="124" t="str">
        <f aca="false">IF(Budget!B30= 30 ,(Budget!C30),"")</f>
        <v/>
      </c>
      <c r="O31" s="124" t="str">
        <f aca="false">IF(SUMIF(Budget!B38:B$39, 30 , Budget!C38:C$39)=0, "", SUMIF(Budget!B38:B$39, 30 , Budget!C38:C$39))</f>
        <v/>
      </c>
      <c r="P31" s="124" t="str">
        <f aca="false">IF(SUMIF(Budget!B27:B$28, 30 , Budget!C27:C$28)=0, "", SUMIF(Budget!B27:B$28, 30 , Budget!C27:C$28))</f>
        <v/>
      </c>
      <c r="Q31" s="126"/>
      <c r="R31" s="127"/>
      <c r="S31" s="128" t="n">
        <f aca="false">IF(SUM(C31:Q31) &gt; 0, -SUM(C31:Q31), "-")</f>
        <v>-119.403550055507</v>
      </c>
      <c r="T31" s="138" t="n">
        <f aca="false">IF(S31&lt;0, S31/S$36, "")</f>
        <v>0.0204650916934096</v>
      </c>
      <c r="U31" s="139"/>
      <c r="V31" s="131" t="n">
        <f aca="false">B31</f>
        <v>30</v>
      </c>
      <c r="W31" s="140"/>
      <c r="X31" s="140"/>
      <c r="Z31" s="135"/>
      <c r="AA31" s="136"/>
      <c r="AB31" s="137"/>
      <c r="AC31" s="141" t="str">
        <f aca="false">IF(SUM(Z31:AB31)=0,"-",-SUM(Z31:AB31))</f>
        <v>-</v>
      </c>
      <c r="AD31" s="142" t="s">
        <v>115</v>
      </c>
      <c r="AE31" s="146"/>
      <c r="AF31" s="146"/>
      <c r="AG31" s="146"/>
      <c r="XFD31" s="0"/>
    </row>
    <row r="32" customFormat="false" ht="12.8" hidden="false" customHeight="false" outlineLevel="0" collapsed="false">
      <c r="B32" s="122" t="n">
        <v>31</v>
      </c>
      <c r="C32" s="135"/>
      <c r="D32" s="136"/>
      <c r="E32" s="137"/>
      <c r="F32" s="135"/>
      <c r="G32" s="137"/>
      <c r="H32" s="123"/>
      <c r="I32" s="124"/>
      <c r="J32" s="125"/>
      <c r="K32" s="124" t="str">
        <f aca="false">IF(SUMIF(Budget!B34:B$35, 36 , Budget!C34:C$35)=0, "", SUMIF(Budget!B34:B$35, 36 , Budget!C34:C$35))</f>
        <v/>
      </c>
      <c r="L32" s="124" t="str">
        <f aca="false">IF(SUMIF(Budget!B46:B$53, 36 , Budget!C46:C$53)=0, "", SUMIF(Budget!B46:B$53, 36 , Budget!C46:C$53))</f>
        <v/>
      </c>
      <c r="M32" s="124" t="str">
        <f aca="false">IF(Budget!B31= 36 ,(Budget!C31),"")</f>
        <v/>
      </c>
      <c r="N32" s="124" t="str">
        <f aca="false">IF(Budget!B30= 36 ,(Budget!C30),"")</f>
        <v/>
      </c>
      <c r="O32" s="124" t="str">
        <f aca="false">IF(SUMIF(Budget!B38:B$39, 36 , Budget!C38:C$39)=0, "", SUMIF(Budget!B38:B$39, 36 , Budget!C38:C$39))</f>
        <v/>
      </c>
      <c r="P32" s="124" t="str">
        <f aca="false">IF(SUMIF(Budget!B27:B$28, 36 , Budget!C27:C$28)=0, "", SUMIF(Budget!B27:B$28, 36 , Budget!C27:C$28))</f>
        <v/>
      </c>
      <c r="Q32" s="126" t="n">
        <f aca="false">RANDBETWEEN(1, 20) * 10</f>
        <v>130</v>
      </c>
      <c r="R32" s="127"/>
      <c r="S32" s="128" t="n">
        <f aca="false">IF(SUM(C32:Q32) &gt; 0, -SUM(C32:Q32), "-")</f>
        <v>-130</v>
      </c>
      <c r="T32" s="138" t="n">
        <f aca="false">IF(S32&lt;0, S32/S$36, "")</f>
        <v>0.0222812631526155</v>
      </c>
      <c r="U32" s="139" t="n">
        <v>6200</v>
      </c>
      <c r="V32" s="131" t="n">
        <f aca="false">B32</f>
        <v>31</v>
      </c>
      <c r="W32" s="140"/>
      <c r="X32" s="140"/>
      <c r="Z32" s="147"/>
      <c r="AA32" s="148"/>
      <c r="AB32" s="149"/>
      <c r="AC32" s="150" t="str">
        <f aca="false">IF(SUM(Z32:AB32)=0,"-",-SUM(Z32:AB32))</f>
        <v>-</v>
      </c>
      <c r="AD32" s="151" t="s">
        <v>116</v>
      </c>
      <c r="AE32" s="146"/>
      <c r="AF32" s="146"/>
      <c r="AG32" s="146"/>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117</v>
      </c>
      <c r="AC34" s="164" t="s">
        <v>46</v>
      </c>
      <c r="XFD34" s="0"/>
    </row>
    <row r="35" customFormat="false" ht="23.85" hidden="false" customHeight="true" outlineLevel="0" collapsed="false">
      <c r="B35" s="166" t="s">
        <v>118</v>
      </c>
      <c r="C35" s="167" t="n">
        <f aca="false">IF((C36)&lt;0, C36/S36,"")</f>
        <v>0.0758403506767085</v>
      </c>
      <c r="D35" s="167" t="n">
        <f aca="false">IF((D36)&lt;0, D36/$S36,"")</f>
        <v>0.0317193547906776</v>
      </c>
      <c r="E35" s="167" t="n">
        <f aca="false">IF((E36)&lt;0, E36/$S36,"")</f>
        <v>0.127943782999177</v>
      </c>
      <c r="F35" s="167" t="n">
        <f aca="false">IF((F36)&lt;0, F36/$S36,"")</f>
        <v>0.0102733762566752</v>
      </c>
      <c r="G35" s="167" t="n">
        <f aca="false">IF((G36)&lt;0, G36/$S36,"")</f>
        <v>0.0263326270855834</v>
      </c>
      <c r="H35" s="167" t="n">
        <f aca="false">IF((H36)&lt;0, H36/$S36,"")</f>
        <v>0.0523318185381746</v>
      </c>
      <c r="I35" s="167" t="n">
        <f aca="false">IF((I36)&lt;0, I36/$S36,"")</f>
        <v>0.0475981508420866</v>
      </c>
      <c r="J35" s="167" t="n">
        <f aca="false">IF((J36)&lt;0, J36/$S36,"")</f>
        <v>0.056221612371484</v>
      </c>
      <c r="K35" s="167" t="n">
        <f aca="false">IF((K36)&lt;0, K36/$S36,"")</f>
        <v>0.0490770530086148</v>
      </c>
      <c r="L35" s="167" t="n">
        <f aca="false">IF((L36)&lt;0, L36/$S36,"")</f>
        <v>0.00959294075886069</v>
      </c>
      <c r="M35" s="167" t="n">
        <f aca="false">IF((M36)&lt;0, M36/$S36,"")</f>
        <v>0.00831262509924501</v>
      </c>
      <c r="N35" s="167" t="n">
        <f aca="false">IF((N36)&lt;0, N36/$S36,"")</f>
        <v>0.41991611326083</v>
      </c>
      <c r="O35" s="167" t="n">
        <f aca="false">IF((O36)&lt;0, O36/$S36,"")</f>
        <v>0.0282800647706274</v>
      </c>
      <c r="P35" s="167" t="str">
        <f aca="false">IF((P36)&lt;0, P36/$S36,"")</f>
        <v/>
      </c>
      <c r="Q35" s="167" t="n">
        <f aca="false">IF((Q36)&lt;0, Q36/$S36,"")</f>
        <v>0.0565601295412547</v>
      </c>
      <c r="R35" s="167"/>
      <c r="S35" s="164"/>
      <c r="T35" s="164"/>
      <c r="U35" s="164"/>
      <c r="V35" s="164"/>
      <c r="W35" s="164"/>
      <c r="X35" s="165"/>
      <c r="Y35" s="165"/>
      <c r="Z35" s="168" t="str">
        <f aca="false">IF((Z36)&lt;0, Z36/$S36,"")</f>
        <v/>
      </c>
      <c r="AA35" s="168" t="str">
        <f aca="false">IF((AA36)&lt;0, AA36/$S36,"")</f>
        <v/>
      </c>
      <c r="AB35" s="168" t="str">
        <f aca="false">IF((AB36)&lt;0, AB36/$S36,"")</f>
        <v/>
      </c>
      <c r="AC35" s="164"/>
      <c r="XFD35" s="0"/>
    </row>
    <row r="36" customFormat="false" ht="12.8" hidden="false" customHeight="false" outlineLevel="0" collapsed="false">
      <c r="B36" s="169" t="s">
        <v>119</v>
      </c>
      <c r="C36" s="170" t="n">
        <f aca="false">IF(SUM(C2:C32) &gt; 0, -SUM(C2:C32), "-")</f>
        <v>-442.490424373215</v>
      </c>
      <c r="D36" s="170" t="n">
        <f aca="false">IF(SUM(D2:D32) &gt; 0, -SUM(D2:D32), "-")</f>
        <v>-185.066533012247</v>
      </c>
      <c r="E36" s="170" t="n">
        <f aca="false">IF(SUM(E2:E32) &gt; 0, -SUM(E2:E32), "-")</f>
        <v>-746.48783042359</v>
      </c>
      <c r="F36" s="170" t="n">
        <f aca="false">IF(SUM(F2:F32) &gt; 0, -SUM(F2:F32), "-")</f>
        <v>-59.94</v>
      </c>
      <c r="G36" s="170" t="n">
        <f aca="false">IF(SUM(G2:G32) &gt; 0, -SUM(G2:G32), "-")</f>
        <v>-153.637677436793</v>
      </c>
      <c r="H36" s="170" t="n">
        <f aca="false">IF(SUM(H2:H32) &gt; 0, -SUM(H2:H32), "-")</f>
        <v>-305.329925119803</v>
      </c>
      <c r="I36" s="170" t="n">
        <f aca="false">IF(SUM(I2:I32) &gt; 0, -SUM(I2:I32), "-")</f>
        <v>-277.711347291588</v>
      </c>
      <c r="J36" s="170" t="n">
        <f aca="false">IF(SUM(J2:J32) &gt; 0, -SUM(J2:J32), "-")</f>
        <v>-328.024922026693</v>
      </c>
      <c r="K36" s="170" t="n">
        <f aca="false">IF(SUM(K2:K32) &gt; 0, -SUM(K2:K32), "-")</f>
        <v>-286.34</v>
      </c>
      <c r="L36" s="170" t="n">
        <f aca="false">IF(SUM(L2:L32) &gt; 0, -SUM(L2:L32), "-")</f>
        <v>-55.97</v>
      </c>
      <c r="M36" s="170" t="n">
        <f aca="false">IF(SUM(M2:M32) &gt; 0, -SUM(M2:M32), "-")</f>
        <v>-48.5</v>
      </c>
      <c r="N36" s="170" t="n">
        <f aca="false">IF(SUM(N2:N32) &gt; 0, -SUM(N2:N32), "-")</f>
        <v>-2450</v>
      </c>
      <c r="O36" s="170" t="n">
        <f aca="false">IF(SUM(O2:O32) &gt; 0, -SUM(O2:O32), "-")</f>
        <v>-165</v>
      </c>
      <c r="P36" s="170" t="str">
        <f aca="false">IF(SUM(P2:P32) &gt; 0, -SUM(P2:P32), "-")</f>
        <v>-</v>
      </c>
      <c r="Q36" s="170" t="n">
        <f aca="false">IF(SUM(Q2:Q32) &gt; 0, -SUM(Q2:Q32), "-")</f>
        <v>-330</v>
      </c>
      <c r="R36" s="170"/>
      <c r="S36" s="171" t="n">
        <f aca="false">IF(SUM(S2:S32) &lt; 0, SUM(S2:S32), "-")</f>
        <v>-5834.49865968393</v>
      </c>
      <c r="T36" s="171"/>
      <c r="U36" s="171" t="n">
        <f aca="false">IF(SUM(U2:U32) &gt; 0, SUM(U2:U32), "-")</f>
        <v>6500</v>
      </c>
      <c r="V36" s="171" t="n">
        <f aca="false">IF(ISNUMBER(U36),SUM(S36:U36),"-")</f>
        <v>665.501340316071</v>
      </c>
      <c r="W36" s="171"/>
      <c r="Z36" s="170" t="str">
        <f aca="false">IF(SUM(Z2:Z32) &gt; 0, 0-SUM(Z2:Z32), "-")</f>
        <v>-</v>
      </c>
      <c r="AA36" s="170" t="str">
        <f aca="false">IF(SUM(AA2:AA32) &gt; 0, 0-SUM(AA2:AA32), "-")</f>
        <v>-</v>
      </c>
      <c r="AB36" s="170" t="str">
        <f aca="false">IF(SUM(AB2:AB32) &gt; 0, 0-SUM(AB2:AB32), "-")</f>
        <v>-</v>
      </c>
      <c r="AC36" s="172" t="str">
        <f aca="false">IF(SUM(AC2:AC32) &lt; 0, SUM(AC2:AC32), "-")</f>
        <v>-</v>
      </c>
      <c r="XFD36" s="0"/>
    </row>
    <row r="37" customFormat="false" ht="12.8" hidden="false" customHeight="false" outlineLevel="0" collapsed="false">
      <c r="B37" s="173" t="s">
        <v>120</v>
      </c>
      <c r="C37" s="170" t="n">
        <f aca="false">IF(SUM(C2:C32) &gt; 0, -SUM(C2:C32)/31, "")</f>
        <v>-14.2738846572005</v>
      </c>
      <c r="D37" s="170" t="n">
        <f aca="false">IF(SUM(D2:D32) &gt; 0, -SUM(D2:D32)/31, "")</f>
        <v>-5.96988816168539</v>
      </c>
      <c r="E37" s="170" t="n">
        <f aca="false">IF(SUM(E2:E32) &gt; 0, -SUM(E2:E32)/31, "")</f>
        <v>-24.0802525943094</v>
      </c>
      <c r="F37" s="170" t="n">
        <f aca="false">IF(SUM(F2:F32) &gt; 0, -SUM(F2:F32)/31, "")</f>
        <v>-1.93354838709677</v>
      </c>
      <c r="G37" s="170" t="n">
        <f aca="false">IF(SUM(G2:G32) &gt; 0, -SUM(G2:G32)/31, "")</f>
        <v>-4.9560541108643</v>
      </c>
      <c r="H37" s="170" t="n">
        <f aca="false">IF(SUM(H2:H32) &gt; 0, -SUM(H2:H32)/31, "")</f>
        <v>-9.84935242321944</v>
      </c>
      <c r="I37" s="170" t="n">
        <f aca="false">IF(SUM(I2:I32) &gt; 0, -SUM(I2:I32)/31, "")</f>
        <v>-8.95843055779315</v>
      </c>
      <c r="J37" s="170" t="n">
        <f aca="false">IF(SUM(J2:J32) &gt; 0, -SUM(J2:J32)/31, "")</f>
        <v>-10.5814490976353</v>
      </c>
      <c r="K37" s="170" t="n">
        <f aca="false">IF(SUM(K2:K32) &gt; 0, -SUM(K2:K32)/31, "")</f>
        <v>-9.23677419354839</v>
      </c>
      <c r="L37" s="170" t="n">
        <f aca="false">IF(SUM(L2:L32) &gt; 0, -SUM(L2:L32)/31, "")</f>
        <v>-1.80548387096774</v>
      </c>
      <c r="M37" s="170" t="n">
        <f aca="false">IF(SUM(M2:M32) &gt; 0, -SUM(M2:M32)/31, "")</f>
        <v>-1.56451612903226</v>
      </c>
      <c r="N37" s="170" t="n">
        <f aca="false">IF(SUM(N2:N32) &gt; 0, -SUM(N2:N32)/31, "")</f>
        <v>-79.0322580645161</v>
      </c>
      <c r="O37" s="170" t="n">
        <f aca="false">IF(SUM(O2:O32) &gt; 0, -SUM(O2:O32)/31, "")</f>
        <v>-5.32258064516129</v>
      </c>
      <c r="P37" s="170" t="str">
        <f aca="false">IF(SUM(P2:P32) &gt; 0, -SUM(P2:P32)/31, "")</f>
        <v/>
      </c>
      <c r="Q37" s="170" t="n">
        <f aca="false">IF(SUM(Q2:Q32) &gt; 0, -SUM(Q2:Q32)/31, "")</f>
        <v>-10.6451612903226</v>
      </c>
      <c r="R37" s="170"/>
      <c r="S37" s="174" t="n">
        <f aca="false">IF(SUM(S2:S32) &lt; 0, SUM(S2:S32)/31, "")</f>
        <v>-188.209634183353</v>
      </c>
      <c r="T37" s="174"/>
      <c r="U37" s="174" t="n">
        <f aca="false">IF(SUM(U2:U32) &gt; 0, SUM(U2:U32)/31, "")</f>
        <v>209.677419354839</v>
      </c>
      <c r="V37" s="174" t="n">
        <f aca="false">IF(ISNUMBER(U37),SUM(S37:U37),"")</f>
        <v>21.4677851714865</v>
      </c>
      <c r="W37" s="174"/>
      <c r="Z37" s="170" t="str">
        <f aca="false">IF(SUM(Z2:Z32) &gt; 0, 0-SUM(Z2:Z32)/31, "")</f>
        <v/>
      </c>
      <c r="AA37" s="170" t="str">
        <f aca="false">IF(SUM(AA2:AA32) &gt; 0, 0-SUM(AA2:AA32)/31, "")</f>
        <v/>
      </c>
      <c r="AB37" s="170" t="str">
        <f aca="false">IF(SUM(AB2:AB32) &gt; 0, 0-SUM(AB2:AB32)/31, "")</f>
        <v/>
      </c>
      <c r="AC37" s="174" t="str">
        <f aca="false">IF(SUM(AC2:AC32) &lt; 0, SUM(AC2:AC32)/31, "")</f>
        <v/>
      </c>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C2:Q32">
    <cfRule type="dataBar" priority="4">
      <dataBar showValue="1" minLength="0" maxLength="100">
        <cfvo type="min" val="0"/>
        <cfvo type="max" val="0"/>
        <color rgb="FFAFD095"/>
      </dataBar>
      <extLst>
        <ext xmlns:x14="http://schemas.microsoft.com/office/spreadsheetml/2009/9/main" uri="{B025F937-C7B1-47D3-B67F-A62EFF666E3E}">
          <x14:id>{76C43B6D-112D-4368-A653-B89222F55CF5}</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76C43B6D-112D-4368-A653-B89222F55CF5}">
            <x14:dataBar minLength="0" maxLength="100" axisPosition="automatic" gradient="true">
              <x14:cfvo type="autoMin"/>
              <x14:cfvo type="autoMax"/>
              <x14:negativeFillColor rgb="FFFF0000"/>
              <x14:axisColor rgb="FF000000"/>
            </x14:dataBar>
          </x14:cfRule>
          <xm:sqref>C2:Q32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U2" activeCellId="0" sqref="U2"/>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5.56"/>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11</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81</v>
      </c>
      <c r="AA1" s="118"/>
      <c r="AB1" s="118"/>
      <c r="AC1" s="119" t="s">
        <v>5</v>
      </c>
      <c r="AD1" s="119"/>
      <c r="AE1" s="119"/>
    </row>
    <row r="2" s="24" customFormat="true" ht="14.15" hidden="false" customHeight="true" outlineLevel="0" collapsed="false">
      <c r="B2" s="122" t="n">
        <v>1</v>
      </c>
      <c r="C2" s="123"/>
      <c r="D2" s="124"/>
      <c r="E2" s="125"/>
      <c r="F2" s="123" t="n">
        <v>3.33</v>
      </c>
      <c r="G2" s="125"/>
      <c r="H2" s="123"/>
      <c r="I2" s="124"/>
      <c r="J2" s="125"/>
      <c r="K2" s="124" t="n">
        <f aca="false">IF(SUMIF(Budget!B34:B$35, 1 , Budget!D34:D$35)=0, "", SUMIF(Budget!B34:B$35, 1 , Budget!D34:D$35))</f>
        <v>75</v>
      </c>
      <c r="L2" s="124" t="str">
        <f aca="false">IF(SUMIF(Budget!B46:B$53, 1 , Budget!D46:D$53)=0, "", SUMIF(Budget!B46:B$53, 1 , Budget!D46:D$53))</f>
        <v/>
      </c>
      <c r="M2" s="124" t="str">
        <f aca="false">IF(Budget!B31= 1 ,(Budget!D31),"")</f>
        <v/>
      </c>
      <c r="N2" s="124" t="n">
        <f aca="false">IF(Budget!B30= 1 ,(Budget!D30),"")</f>
        <v>2450</v>
      </c>
      <c r="O2" s="124" t="n">
        <f aca="false">IF(SUMIF(Budget!B38:B$39, 1 , Budget!D38:D$39)=0, "", SUMIF(Budget!B38:B$39, 1 , Budget!D38:D$39))</f>
        <v>65</v>
      </c>
      <c r="P2" s="124" t="str">
        <f aca="false">IF(SUMIF(Budget!B27:B$28, 1 , Budget!D27:D$28)=0, "", SUMIF(Budget!B27:B$28, 1 , Budget!D27:D$28))</f>
        <v/>
      </c>
      <c r="Q2" s="126"/>
      <c r="R2" s="127"/>
      <c r="S2" s="128" t="n">
        <f aca="false">IF(SUM(C2:Q2) &gt; 0, -SUM(C2:Q2), "-")</f>
        <v>-2593.33</v>
      </c>
      <c r="T2" s="129" t="n">
        <f aca="false">IF(S2&lt;0, S2/S$36, "")</f>
        <v>0.448839013336583</v>
      </c>
      <c r="U2" s="130"/>
      <c r="V2" s="131" t="n">
        <f aca="false">B2</f>
        <v>1</v>
      </c>
      <c r="W2" s="132" t="s">
        <v>82</v>
      </c>
      <c r="X2" s="132"/>
      <c r="Z2" s="123"/>
      <c r="AA2" s="124"/>
      <c r="AB2" s="125"/>
      <c r="AC2" s="126" t="str">
        <f aca="false">IF(SUM(Z2:AB2)=0,"-",-SUM(Z2:AB2))</f>
        <v>-</v>
      </c>
      <c r="AD2" s="133" t="s">
        <v>83</v>
      </c>
      <c r="AE2" s="134" t="s">
        <v>84</v>
      </c>
      <c r="AF2" s="134"/>
      <c r="AG2" s="103" t="s">
        <v>70</v>
      </c>
      <c r="XFD2" s="0"/>
    </row>
    <row r="3" customFormat="false" ht="12.8" hidden="false" customHeight="true" outlineLevel="0" collapsed="false">
      <c r="B3" s="122" t="n">
        <v>2</v>
      </c>
      <c r="C3" s="135"/>
      <c r="D3" s="136"/>
      <c r="E3" s="137"/>
      <c r="F3" s="135"/>
      <c r="G3" s="137"/>
      <c r="H3" s="123"/>
      <c r="I3" s="124"/>
      <c r="J3" s="125"/>
      <c r="K3" s="124" t="str">
        <f aca="false">IF(SUMIF(Budget!B34:B$35, 2 , Budget!D34:D$35)=0, "", SUMIF(Budget!B34:B$35, 2 , Budget!D34:D$35))</f>
        <v/>
      </c>
      <c r="L3" s="124" t="n">
        <f aca="false">IF(SUMIF(Budget!B46:B$53, 2 , Budget!D46:D$53)=0, "", SUMIF(Budget!B46:B$53, 2 , Budget!D46:D$53))</f>
        <v>10.99</v>
      </c>
      <c r="M3" s="124" t="str">
        <f aca="false">IF(Budget!B31= 2 ,(Budget!D31),"")</f>
        <v/>
      </c>
      <c r="N3" s="124" t="str">
        <f aca="false">IF(Budget!B30= 2 ,(Budget!D30),"")</f>
        <v/>
      </c>
      <c r="O3" s="124" t="str">
        <f aca="false">IF(SUMIF(Budget!B38:B$39, 2 , Budget!D38:D$39)=0, "", SUMIF(Budget!B38:B$39, 2 , Budget!D38:D$39))</f>
        <v/>
      </c>
      <c r="P3" s="124" t="str">
        <f aca="false">IF(SUMIF(Budget!B27:B$28, 2 , Budget!D27:D$28)=0, "", SUMIF(Budget!B27:B$28, 2 , Budget!D27:D$28))</f>
        <v/>
      </c>
      <c r="Q3" s="126"/>
      <c r="R3" s="127"/>
      <c r="S3" s="128" t="n">
        <f aca="false">IF(SUM(C3:Q3) &gt; 0, -SUM(C3:Q3), "-")</f>
        <v>-10.99</v>
      </c>
      <c r="T3" s="138" t="n">
        <f aca="false">IF(S3&lt;0, S3/S$36, "")</f>
        <v>0.00190208756948366</v>
      </c>
      <c r="U3" s="139"/>
      <c r="V3" s="131" t="n">
        <f aca="false">B3</f>
        <v>2</v>
      </c>
      <c r="W3" s="140" t="s">
        <v>121</v>
      </c>
      <c r="X3" s="140"/>
      <c r="Z3" s="135"/>
      <c r="AA3" s="136"/>
      <c r="AB3" s="137"/>
      <c r="AC3" s="141" t="str">
        <f aca="false">IF(SUM(Z3:AB3)=0,"-",-SUM(Z3:AB3))</f>
        <v>-</v>
      </c>
      <c r="AD3" s="142" t="s">
        <v>86</v>
      </c>
      <c r="AE3" s="143"/>
      <c r="XFD3" s="0"/>
    </row>
    <row r="4" customFormat="false" ht="12.8" hidden="false" customHeight="false" outlineLevel="0" collapsed="false">
      <c r="B4" s="122" t="n">
        <v>3</v>
      </c>
      <c r="C4" s="135" t="n">
        <f aca="true">MAX(NORMSINV(RAND())*20 + 50, 0)</f>
        <v>48.5237545234831</v>
      </c>
      <c r="D4" s="136"/>
      <c r="E4" s="137" t="n">
        <f aca="true">MAX(NORMSINV(RAND())*20 + 50, 0)</f>
        <v>68.2148514724608</v>
      </c>
      <c r="F4" s="135" t="n">
        <v>3.33</v>
      </c>
      <c r="G4" s="137" t="n">
        <f aca="true">NORMSINV(RAND())*10 + 20 + 10</f>
        <v>25.0605325538768</v>
      </c>
      <c r="H4" s="123"/>
      <c r="I4" s="124"/>
      <c r="J4" s="125"/>
      <c r="K4" s="124" t="str">
        <f aca="false">IF(SUMIF(Budget!B34:B$35, 3 , Budget!D34:D$35)=0, "", SUMIF(Budget!B34:B$35, 3 , Budget!D34:D$35))</f>
        <v/>
      </c>
      <c r="L4" s="124" t="str">
        <f aca="false">IF(SUMIF(Budget!B46:B$53, 3 , Budget!D46:D$53)=0, "", SUMIF(Budget!B46:B$53, 3 , Budget!D46:D$53))</f>
        <v/>
      </c>
      <c r="M4" s="124" t="str">
        <f aca="false">IF(Budget!B31= 3 ,(Budget!D31),"")</f>
        <v/>
      </c>
      <c r="N4" s="124" t="str">
        <f aca="false">IF(Budget!B30= 3 ,(Budget!D30),"")</f>
        <v/>
      </c>
      <c r="O4" s="124" t="n">
        <f aca="false">IF(SUMIF(Budget!B38:B$39, 3 , Budget!D38:D$39)=0, "", SUMIF(Budget!B38:B$39, 3 , Budget!D38:D$39))</f>
        <v>100</v>
      </c>
      <c r="P4" s="124" t="str">
        <f aca="false">IF(SUMIF(Budget!B27:B$28, 3 , Budget!D27:D$28)=0, "", SUMIF(Budget!B27:B$28, 3 , Budget!D27:D$28))</f>
        <v/>
      </c>
      <c r="Q4" s="126"/>
      <c r="R4" s="127"/>
      <c r="S4" s="128" t="n">
        <f aca="false">IF(SUM(C4:Q4) &gt; 0, -SUM(C4:Q4), "-")</f>
        <v>-245.129138549821</v>
      </c>
      <c r="T4" s="138" t="n">
        <f aca="false">IF(S4&lt;0, S4/S$36, "")</f>
        <v>0.0424255766473021</v>
      </c>
      <c r="U4" s="139"/>
      <c r="V4" s="131" t="n">
        <f aca="false">B4</f>
        <v>3</v>
      </c>
      <c r="W4" s="140"/>
      <c r="X4" s="140"/>
      <c r="Z4" s="135"/>
      <c r="AA4" s="136"/>
      <c r="AB4" s="137"/>
      <c r="AC4" s="141" t="str">
        <f aca="false">IF(SUM(Z4:AB4)=0,"-",-SUM(Z4:AB4))</f>
        <v>-</v>
      </c>
      <c r="AD4" s="142" t="s">
        <v>87</v>
      </c>
      <c r="AE4" s="144" t="str">
        <f aca="false">IF((AG2="YES"),"Spent", "")</f>
        <v/>
      </c>
      <c r="AF4" s="59" t="str">
        <f aca="false">IF((AG2="YES"), IF(SUM(AC2:AC32) &lt; 0, SUM(AC2:AC32)/36, ""), "")</f>
        <v/>
      </c>
      <c r="AG4" s="1" t="str">
        <f aca="false">IF((AG2="YES"),"per day.", "")</f>
        <v/>
      </c>
      <c r="XFD4" s="0"/>
    </row>
    <row r="5" customFormat="false" ht="12.8" hidden="false" customHeight="false" outlineLevel="0" collapsed="false">
      <c r="B5" s="122" t="n">
        <v>4</v>
      </c>
      <c r="C5" s="135"/>
      <c r="D5" s="136"/>
      <c r="E5" s="137" t="n">
        <f aca="true">MAX(NORMSINV(RAND())*20 + 50, 0)</f>
        <v>62.6172523750686</v>
      </c>
      <c r="F5" s="135" t="n">
        <v>3.33</v>
      </c>
      <c r="G5" s="137"/>
      <c r="H5" s="123" t="n">
        <f aca="true">NORMSINV(RAND())*20 + 50 + 20</f>
        <v>46.6551236926483</v>
      </c>
      <c r="I5" s="124"/>
      <c r="J5" s="125"/>
      <c r="K5" s="124" t="str">
        <f aca="false">IF(SUMIF(Budget!B34:B$35, 4 , Budget!D34:D$35)=0, "", SUMIF(Budget!B34:B$35, 4 , Budget!D34:D$35))</f>
        <v/>
      </c>
      <c r="L5" s="124" t="str">
        <f aca="false">IF(SUMIF(Budget!B46:B$53, 4 , Budget!D46:D$53)=0, "", SUMIF(Budget!B46:B$53, 4 , Budget!D46:D$53))</f>
        <v/>
      </c>
      <c r="M5" s="124" t="str">
        <f aca="false">IF(Budget!B31= 4 ,(Budget!D31),"")</f>
        <v/>
      </c>
      <c r="N5" s="124" t="str">
        <f aca="false">IF(Budget!B30= 4 ,(Budget!D30),"")</f>
        <v/>
      </c>
      <c r="O5" s="124" t="str">
        <f aca="false">IF(SUMIF(Budget!B38:B$39, 4 , Budget!D38:D$39)=0, "", SUMIF(Budget!B38:B$39, 4 , Budget!D38:D$39))</f>
        <v/>
      </c>
      <c r="P5" s="124" t="str">
        <f aca="false">IF(SUMIF(Budget!B27:B$28, 4 , Budget!D27:D$28)=0, "", SUMIF(Budget!B27:B$28, 4 , Budget!D27:D$28))</f>
        <v/>
      </c>
      <c r="Q5" s="126"/>
      <c r="R5" s="127"/>
      <c r="S5" s="128" t="n">
        <f aca="false">IF(SUM(C5:Q5) &gt; 0, -SUM(C5:Q5), "-")</f>
        <v>-112.602376067717</v>
      </c>
      <c r="T5" s="138" t="n">
        <f aca="false">IF(S5&lt;0, S5/S$36, "")</f>
        <v>0.0194885877900572</v>
      </c>
      <c r="U5" s="139"/>
      <c r="V5" s="131" t="n">
        <f aca="false">B5</f>
        <v>4</v>
      </c>
      <c r="W5" s="140"/>
      <c r="X5" s="140"/>
      <c r="Z5" s="135"/>
      <c r="AA5" s="136"/>
      <c r="AB5" s="137"/>
      <c r="AC5" s="141" t="str">
        <f aca="false">IF(SUM(Z5:AB5)=0,"-",-SUM(Z5:AB5))</f>
        <v>-</v>
      </c>
      <c r="AD5" s="142" t="s">
        <v>88</v>
      </c>
      <c r="XFD5" s="0"/>
    </row>
    <row r="6" customFormat="false" ht="12.8" hidden="false" customHeight="false" outlineLevel="0" collapsed="false">
      <c r="B6" s="122" t="n">
        <v>5</v>
      </c>
      <c r="C6" s="135" t="n">
        <f aca="true">MAX(NORMSINV(RAND())*20 + 50, 0)</f>
        <v>100.036716483555</v>
      </c>
      <c r="D6" s="136"/>
      <c r="E6" s="137"/>
      <c r="F6" s="135" t="n">
        <v>3.33</v>
      </c>
      <c r="G6" s="137"/>
      <c r="H6" s="123" t="n">
        <f aca="true">NORMSINV(RAND())*20 + 50 + 20</f>
        <v>42.4336494752013</v>
      </c>
      <c r="I6" s="124" t="n">
        <f aca="true">NORMSINV(RAND())*20 + 50 + 20</f>
        <v>57.5097592433338</v>
      </c>
      <c r="J6" s="125" t="n">
        <f aca="true">NORMSINV(RAND())*20 + 50 + 20</f>
        <v>77.012459639344</v>
      </c>
      <c r="K6" s="124" t="str">
        <f aca="false">IF(SUMIF(Budget!B34:B$35, 5 , Budget!D34:D$35)=0, "", SUMIF(Budget!B34:B$35, 5 , Budget!D34:D$35))</f>
        <v/>
      </c>
      <c r="L6" s="124" t="str">
        <f aca="false">IF(SUMIF(Budget!B46:B$53, 5 , Budget!D46:D$53)=0, "", SUMIF(Budget!B46:B$53, 5 , Budget!D46:D$53))</f>
        <v/>
      </c>
      <c r="M6" s="124" t="str">
        <f aca="false">IF(Budget!B31= 5 ,(Budget!D31),"")</f>
        <v/>
      </c>
      <c r="N6" s="124" t="str">
        <f aca="false">IF(Budget!B30= 5 ,(Budget!D30),"")</f>
        <v/>
      </c>
      <c r="O6" s="124" t="str">
        <f aca="false">IF(SUMIF(Budget!B38:B$39, 5 , Budget!D38:D$39)=0, "", SUMIF(Budget!B38:B$39, 5 , Budget!D38:D$39))</f>
        <v/>
      </c>
      <c r="P6" s="124" t="str">
        <f aca="false">IF(SUMIF(Budget!B27:B$28, 5 , Budget!D27:D$28)=0, "", SUMIF(Budget!B27:B$28, 5 , Budget!D27:D$28))</f>
        <v/>
      </c>
      <c r="Q6" s="126" t="n">
        <f aca="false">RANDBETWEEN(1, 20) * 10</f>
        <v>190</v>
      </c>
      <c r="R6" s="127"/>
      <c r="S6" s="128" t="n">
        <f aca="false">IF(SUM(C6:Q6) &gt; 0, -SUM(C6:Q6), "-")</f>
        <v>-470.322584841434</v>
      </c>
      <c r="T6" s="138" t="n">
        <f aca="false">IF(S6&lt;0, S6/S$36, "")</f>
        <v>0.0814007954753698</v>
      </c>
      <c r="U6" s="139"/>
      <c r="V6" s="131" t="n">
        <f aca="false">B6</f>
        <v>5</v>
      </c>
      <c r="W6" s="140"/>
      <c r="X6" s="140"/>
      <c r="Z6" s="135"/>
      <c r="AA6" s="136"/>
      <c r="AB6" s="137"/>
      <c r="AC6" s="141" t="str">
        <f aca="false">IF(SUM(Z6:AB6)=0,"-",-SUM(Z6:AB6))</f>
        <v>-</v>
      </c>
      <c r="AD6" s="142" t="s">
        <v>89</v>
      </c>
      <c r="AE6" s="145" t="s">
        <v>72</v>
      </c>
      <c r="XFD6" s="0"/>
    </row>
    <row r="7" customFormat="false" ht="12.8" hidden="false" customHeight="true" outlineLevel="0" collapsed="false">
      <c r="B7" s="122" t="n">
        <v>6</v>
      </c>
      <c r="C7" s="135"/>
      <c r="D7" s="136"/>
      <c r="E7" s="137"/>
      <c r="F7" s="135"/>
      <c r="G7" s="137"/>
      <c r="H7" s="123"/>
      <c r="I7" s="124"/>
      <c r="J7" s="125"/>
      <c r="K7" s="124" t="str">
        <f aca="false">IF(SUMIF(Budget!B34:B$35, 6 , Budget!D34:D$35)=0, "", SUMIF(Budget!B34:B$35, 6 , Budget!D34:D$35))</f>
        <v/>
      </c>
      <c r="L7" s="124" t="str">
        <f aca="false">IF(SUMIF(Budget!B46:B$53, 6 , Budget!D46:D$53)=0, "", SUMIF(Budget!B46:B$53, 6 , Budget!D46:D$53))</f>
        <v/>
      </c>
      <c r="M7" s="124" t="str">
        <f aca="false">IF(Budget!B31= 6 ,(Budget!D31),"")</f>
        <v/>
      </c>
      <c r="N7" s="124" t="str">
        <f aca="false">IF(Budget!B30= 6 ,(Budget!D30),"")</f>
        <v/>
      </c>
      <c r="O7" s="124" t="str">
        <f aca="false">IF(SUMIF(Budget!B38:B$39, 6 , Budget!D38:D$39)=0, "", SUMIF(Budget!B38:B$39, 6 , Budget!D38:D$39))</f>
        <v/>
      </c>
      <c r="P7" s="124" t="str">
        <f aca="false">IF(SUMIF(Budget!B27:B$28, 6 , Budget!D27:D$28)=0, "", SUMIF(Budget!B27:B$28, 6 , Budget!D27:D$28))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90</v>
      </c>
      <c r="AE7" s="146" t="s">
        <v>91</v>
      </c>
      <c r="AF7" s="146"/>
      <c r="AG7" s="146"/>
      <c r="XFD7" s="0"/>
    </row>
    <row r="8" customFormat="false" ht="12.8" hidden="false" customHeight="false" outlineLevel="0" collapsed="false">
      <c r="B8" s="122" t="n">
        <v>7</v>
      </c>
      <c r="C8" s="135"/>
      <c r="D8" s="136"/>
      <c r="E8" s="137" t="n">
        <f aca="true">MAX(NORMSINV(RAND())*20 + 50, 0)</f>
        <v>68.1760933145954</v>
      </c>
      <c r="F8" s="135"/>
      <c r="G8" s="137"/>
      <c r="H8" s="123"/>
      <c r="I8" s="124"/>
      <c r="J8" s="125"/>
      <c r="K8" s="124" t="str">
        <f aca="false">IF(SUMIF(Budget!B34:B$35, 7 , Budget!D34:D$35)=0, "", SUMIF(Budget!B34:B$35, 7 , Budget!D34:D$35))</f>
        <v/>
      </c>
      <c r="L8" s="124" t="str">
        <f aca="false">IF(SUMIF(Budget!B46:B$53, 7 , Budget!D46:D$53)=0, "", SUMIF(Budget!B46:B$53, 7 , Budget!D46:D$53))</f>
        <v/>
      </c>
      <c r="M8" s="124" t="str">
        <f aca="false">IF(Budget!B31= 7 ,(Budget!D31),"")</f>
        <v/>
      </c>
      <c r="N8" s="124" t="str">
        <f aca="false">IF(Budget!B30= 7 ,(Budget!D30),"")</f>
        <v/>
      </c>
      <c r="O8" s="124" t="str">
        <f aca="false">IF(SUMIF(Budget!B38:B$39, 7 , Budget!D38:D$39)=0, "", SUMIF(Budget!B38:B$39, 7 , Budget!D38:D$39))</f>
        <v/>
      </c>
      <c r="P8" s="124" t="str">
        <f aca="false">IF(SUMIF(Budget!B27:B$28, 7 , Budget!D27:D$28)=0, "", SUMIF(Budget!B27:B$28, 7 , Budget!D27:D$28))</f>
        <v/>
      </c>
      <c r="Q8" s="126"/>
      <c r="R8" s="127"/>
      <c r="S8" s="128" t="n">
        <f aca="false">IF(SUM(C8:Q8) &gt; 0, -SUM(C8:Q8), "-")</f>
        <v>-68.1760933145954</v>
      </c>
      <c r="T8" s="138" t="n">
        <f aca="false">IF(S8&lt;0, S8/S$36, "")</f>
        <v>0.0117995359080664</v>
      </c>
      <c r="U8" s="139"/>
      <c r="V8" s="131" t="n">
        <f aca="false">B8</f>
        <v>7</v>
      </c>
      <c r="W8" s="140"/>
      <c r="X8" s="140"/>
      <c r="Z8" s="135"/>
      <c r="AA8" s="136"/>
      <c r="AB8" s="137"/>
      <c r="AC8" s="141" t="str">
        <f aca="false">IF(SUM(Z8:AB8)=0,"-",-SUM(Z8:AB8))</f>
        <v>-</v>
      </c>
      <c r="AD8" s="142" t="s">
        <v>92</v>
      </c>
      <c r="AE8" s="146"/>
      <c r="AF8" s="146"/>
      <c r="AG8" s="146"/>
      <c r="XFD8" s="0"/>
    </row>
    <row r="9" customFormat="false" ht="12.8" hidden="false" customHeight="false" outlineLevel="0" collapsed="false">
      <c r="B9" s="122" t="n">
        <v>8</v>
      </c>
      <c r="C9" s="135"/>
      <c r="D9" s="136"/>
      <c r="E9" s="137"/>
      <c r="F9" s="135" t="n">
        <v>3.33</v>
      </c>
      <c r="G9" s="137" t="n">
        <f aca="true">NORMSINV(RAND())*10 + 20 + 10</f>
        <v>19.4199536654502</v>
      </c>
      <c r="H9" s="123"/>
      <c r="I9" s="124" t="n">
        <f aca="true">NORMSINV(RAND())*20 + 50 + 20</f>
        <v>64.8501300047685</v>
      </c>
      <c r="J9" s="125" t="n">
        <f aca="true">NORMSINV(RAND())*20 + 50 + 20</f>
        <v>59.6216326076645</v>
      </c>
      <c r="K9" s="124" t="str">
        <f aca="false">IF(SUMIF(Budget!B34:B$35, 8 , Budget!D34:D$35)=0, "", SUMIF(Budget!B34:B$35, 8 , Budget!D34:D$35))</f>
        <v/>
      </c>
      <c r="L9" s="124" t="str">
        <f aca="false">IF(SUMIF(Budget!B46:B$53, 8 , Budget!D46:D$53)=0, "", SUMIF(Budget!B46:B$53, 8 , Budget!D46:D$53))</f>
        <v/>
      </c>
      <c r="M9" s="124" t="str">
        <f aca="false">IF(Budget!B31= 8 ,(Budget!D31),"")</f>
        <v/>
      </c>
      <c r="N9" s="124" t="str">
        <f aca="false">IF(Budget!B30= 8 ,(Budget!D30),"")</f>
        <v/>
      </c>
      <c r="O9" s="124" t="str">
        <f aca="false">IF(SUMIF(Budget!B38:B$39, 8 , Budget!D38:D$39)=0, "", SUMIF(Budget!B38:B$39, 8 , Budget!D38:D$39))</f>
        <v/>
      </c>
      <c r="P9" s="124" t="str">
        <f aca="false">IF(SUMIF(Budget!B27:B$28, 8 , Budget!D27:D$28)=0, "", SUMIF(Budget!B27:B$28, 8 , Budget!D27:D$28))</f>
        <v/>
      </c>
      <c r="Q9" s="126"/>
      <c r="R9" s="127"/>
      <c r="S9" s="128" t="n">
        <f aca="false">IF(SUM(C9:Q9) &gt; 0, -SUM(C9:Q9), "-")</f>
        <v>-147.221716277883</v>
      </c>
      <c r="T9" s="138" t="n">
        <f aca="false">IF(S9&lt;0, S9/S$36, "")</f>
        <v>0.0254803090527945</v>
      </c>
      <c r="U9" s="139"/>
      <c r="V9" s="131" t="n">
        <f aca="false">B9</f>
        <v>8</v>
      </c>
      <c r="W9" s="140"/>
      <c r="X9" s="140"/>
      <c r="Z9" s="135"/>
      <c r="AA9" s="136"/>
      <c r="AB9" s="137"/>
      <c r="AC9" s="141" t="str">
        <f aca="false">IF(SUM(Z9:AB9)=0,"-",-SUM(Z9:AB9))</f>
        <v>-</v>
      </c>
      <c r="AD9" s="142" t="s">
        <v>93</v>
      </c>
      <c r="AE9" s="146"/>
      <c r="AF9" s="146"/>
      <c r="AG9" s="146"/>
      <c r="XFD9" s="0"/>
    </row>
    <row r="10" customFormat="false" ht="12.8" hidden="false" customHeight="false" outlineLevel="0" collapsed="false">
      <c r="B10" s="122" t="n">
        <v>9</v>
      </c>
      <c r="C10" s="135"/>
      <c r="D10" s="136" t="n">
        <f aca="true">MAX(NORMSINV(RAND())*20 + 50, 0)</f>
        <v>38.2033627774417</v>
      </c>
      <c r="E10" s="137" t="n">
        <f aca="true">MAX(NORMSINV(RAND())*20 + 50, 0)</f>
        <v>65.758995013551</v>
      </c>
      <c r="F10" s="135"/>
      <c r="G10" s="137"/>
      <c r="H10" s="123"/>
      <c r="I10" s="124"/>
      <c r="J10" s="125"/>
      <c r="K10" s="124" t="str">
        <f aca="false">IF(SUMIF(Budget!B34:B$35, 9 , Budget!D34:D$35)=0, "", SUMIF(Budget!B34:B$35, 9 , Budget!D34:D$35))</f>
        <v/>
      </c>
      <c r="L10" s="124" t="n">
        <f aca="false">IF(SUMIF(Budget!B46:B$53, 9 , Budget!D46:D$53)=0, "", SUMIF(Budget!B46:B$53, 9 , Budget!D46:D$53))</f>
        <v>19.99</v>
      </c>
      <c r="M10" s="124" t="str">
        <f aca="false">IF(Budget!B31= 9 ,(Budget!D31),"")</f>
        <v/>
      </c>
      <c r="N10" s="124" t="str">
        <f aca="false">IF(Budget!B30= 9 ,(Budget!D30),"")</f>
        <v/>
      </c>
      <c r="O10" s="124" t="str">
        <f aca="false">IF(SUMIF(Budget!B38:B$39, 9 , Budget!D38:D$39)=0, "", SUMIF(Budget!B38:B$39, 9 , Budget!D38:D$39))</f>
        <v/>
      </c>
      <c r="P10" s="124" t="str">
        <f aca="false">IF(SUMIF(Budget!B27:B$28, 9 , Budget!D27:D$28)=0, "", SUMIF(Budget!B27:B$28, 9 , Budget!D27:D$28))</f>
        <v/>
      </c>
      <c r="Q10" s="126"/>
      <c r="R10" s="127"/>
      <c r="S10" s="128" t="n">
        <f aca="false">IF(SUM(C10:Q10) &gt; 0, -SUM(C10:Q10), "-")</f>
        <v>-123.952357790993</v>
      </c>
      <c r="T10" s="138" t="n">
        <f aca="false">IF(S10&lt;0, S10/S$36, "")</f>
        <v>0.0214529789774738</v>
      </c>
      <c r="U10" s="139"/>
      <c r="V10" s="131" t="n">
        <f aca="false">B10</f>
        <v>9</v>
      </c>
      <c r="W10" s="140"/>
      <c r="X10" s="140"/>
      <c r="Z10" s="135"/>
      <c r="AA10" s="136"/>
      <c r="AB10" s="137"/>
      <c r="AC10" s="141" t="str">
        <f aca="false">IF(SUM(Z10:AB10)=0,"-",-SUM(Z10:AB10))</f>
        <v>-</v>
      </c>
      <c r="AD10" s="142" t="s">
        <v>94</v>
      </c>
      <c r="AE10" s="146"/>
      <c r="AF10" s="146"/>
      <c r="AG10" s="146"/>
      <c r="XFD10" s="0"/>
    </row>
    <row r="11" customFormat="false" ht="12.8" hidden="false" customHeight="false" outlineLevel="0" collapsed="false">
      <c r="B11" s="122" t="n">
        <v>10</v>
      </c>
      <c r="C11" s="135"/>
      <c r="D11" s="136"/>
      <c r="E11" s="137"/>
      <c r="F11" s="135" t="n">
        <v>3.33</v>
      </c>
      <c r="G11" s="137"/>
      <c r="H11" s="123" t="n">
        <f aca="true">NORMSINV(RAND())*20 + 50 + 20</f>
        <v>59.7820062912496</v>
      </c>
      <c r="I11" s="124"/>
      <c r="J11" s="125"/>
      <c r="K11" s="124" t="str">
        <f aca="false">IF(SUMIF(Budget!B34:B$35, 10 , Budget!D34:D$35)=0, "", SUMIF(Budget!B34:B$35, 10 , Budget!D34:D$35))</f>
        <v/>
      </c>
      <c r="L11" s="124" t="str">
        <f aca="false">IF(SUMIF(Budget!B46:B$53, 10 , Budget!D46:D$53)=0, "", SUMIF(Budget!B46:B$53, 10 , Budget!D46:D$53))</f>
        <v/>
      </c>
      <c r="M11" s="124" t="n">
        <f aca="false">IF(Budget!B31= 10 ,(Budget!D31),"")</f>
        <v>48.5</v>
      </c>
      <c r="N11" s="124" t="str">
        <f aca="false">IF(Budget!B30= 10 ,(Budget!D30),"")</f>
        <v/>
      </c>
      <c r="O11" s="124" t="str">
        <f aca="false">IF(SUMIF(Budget!B38:B$39, 10 , Budget!D38:D$39)=0, "", SUMIF(Budget!B38:B$39, 10 , Budget!D38:D$39))</f>
        <v/>
      </c>
      <c r="P11" s="124" t="str">
        <f aca="false">IF(SUMIF(Budget!B27:B$28, 10 , Budget!D27:D$28)=0, "", SUMIF(Budget!B27:B$28, 10 , Budget!D27:D$28))</f>
        <v/>
      </c>
      <c r="Q11" s="126"/>
      <c r="R11" s="127"/>
      <c r="S11" s="128" t="n">
        <f aca="false">IF(SUM(C11:Q11) &gt; 0, -SUM(C11:Q11), "-")</f>
        <v>-111.61200629125</v>
      </c>
      <c r="T11" s="138" t="n">
        <f aca="false">IF(S11&lt;0, S11/S$36, "")</f>
        <v>0.0193171801430134</v>
      </c>
      <c r="U11" s="139" t="n">
        <v>300</v>
      </c>
      <c r="V11" s="131" t="n">
        <f aca="false">B11</f>
        <v>10</v>
      </c>
      <c r="W11" s="140"/>
      <c r="X11" s="140"/>
      <c r="Z11" s="135"/>
      <c r="AA11" s="136"/>
      <c r="AB11" s="137"/>
      <c r="AC11" s="141" t="str">
        <f aca="false">IF(SUM(Z11:AB11)=0,"-",-SUM(Z11:AB11))</f>
        <v>-</v>
      </c>
      <c r="AD11" s="142" t="s">
        <v>95</v>
      </c>
      <c r="AE11" s="146"/>
      <c r="AF11" s="146"/>
      <c r="AG11" s="146"/>
      <c r="XFD11" s="0"/>
    </row>
    <row r="12" customFormat="false" ht="12.8" hidden="false" customHeight="false" outlineLevel="0" collapsed="false">
      <c r="B12" s="122" t="n">
        <v>11</v>
      </c>
      <c r="C12" s="135" t="n">
        <f aca="true">MAX(NORMSINV(RAND())*20 + 50, 0)</f>
        <v>65.1270497886312</v>
      </c>
      <c r="D12" s="136"/>
      <c r="E12" s="137" t="n">
        <f aca="true">MAX(NORMSINV(RAND())*20 + 50, 0)</f>
        <v>79.0599513816315</v>
      </c>
      <c r="F12" s="135" t="n">
        <v>3.33</v>
      </c>
      <c r="G12" s="137"/>
      <c r="H12" s="123"/>
      <c r="I12" s="124"/>
      <c r="J12" s="125"/>
      <c r="K12" s="124" t="str">
        <f aca="false">IF(SUMIF(Budget!B34:B$35, 11 , Budget!D34:D$35)=0, "", SUMIF(Budget!B34:B$35, 11 , Budget!D34:D$35))</f>
        <v/>
      </c>
      <c r="L12" s="124" t="str">
        <f aca="false">IF(SUMIF(Budget!B46:B$53, 11 , Budget!D46:D$53)=0, "", SUMIF(Budget!B46:B$53, 11 , Budget!D46:D$53))</f>
        <v/>
      </c>
      <c r="M12" s="124" t="str">
        <f aca="false">IF(Budget!B31= 11 ,(Budget!D31),"")</f>
        <v/>
      </c>
      <c r="N12" s="124" t="str">
        <f aca="false">IF(Budget!B30= 11 ,(Budget!D30),"")</f>
        <v/>
      </c>
      <c r="O12" s="124" t="str">
        <f aca="false">IF(SUMIF(Budget!B38:B$39, 11 , Budget!D38:D$39)=0, "", SUMIF(Budget!B38:B$39, 11 , Budget!D38:D$39))</f>
        <v/>
      </c>
      <c r="P12" s="124" t="str">
        <f aca="false">IF(SUMIF(Budget!B27:B$28, 11 , Budget!D27:D$28)=0, "", SUMIF(Budget!B27:B$28, 11 , Budget!D27:D$28))</f>
        <v/>
      </c>
      <c r="Q12" s="126"/>
      <c r="R12" s="127"/>
      <c r="S12" s="128" t="n">
        <f aca="false">IF(SUM(C12:Q12) &gt; 0, -SUM(C12:Q12), "-")</f>
        <v>-147.517001170263</v>
      </c>
      <c r="T12" s="138" t="n">
        <f aca="false">IF(S12&lt;0, S12/S$36, "")</f>
        <v>0.0255314153060476</v>
      </c>
      <c r="U12" s="139"/>
      <c r="V12" s="131" t="n">
        <f aca="false">B12</f>
        <v>11</v>
      </c>
      <c r="W12" s="140"/>
      <c r="X12" s="140"/>
      <c r="Z12" s="135"/>
      <c r="AA12" s="136"/>
      <c r="AB12" s="137"/>
      <c r="AC12" s="141" t="str">
        <f aca="false">IF(SUM(Z12:AB12)=0,"-",-SUM(Z12:AB12))</f>
        <v>-</v>
      </c>
      <c r="AD12" s="142" t="s">
        <v>96</v>
      </c>
      <c r="AE12" s="146"/>
      <c r="AF12" s="146"/>
      <c r="AG12" s="146"/>
      <c r="XFD12" s="0"/>
    </row>
    <row r="13" customFormat="false" ht="12.8" hidden="false" customHeight="false" outlineLevel="0" collapsed="false">
      <c r="B13" s="122" t="n">
        <v>12</v>
      </c>
      <c r="C13" s="135" t="n">
        <f aca="true">MAX(NORMSINV(RAND())*20 + 50, 0)</f>
        <v>69.9575623730718</v>
      </c>
      <c r="D13" s="136"/>
      <c r="E13" s="137"/>
      <c r="F13" s="135"/>
      <c r="G13" s="137"/>
      <c r="H13" s="123"/>
      <c r="I13" s="124" t="n">
        <f aca="true">NORMSINV(RAND())*20 + 50 + 20</f>
        <v>61.1719959806508</v>
      </c>
      <c r="J13" s="125"/>
      <c r="K13" s="124" t="str">
        <f aca="false">IF(SUMIF(Budget!B34:B$35, 12 , Budget!D34:D$35)=0, "", SUMIF(Budget!B34:B$35, 12 , Budget!D34:D$35))</f>
        <v/>
      </c>
      <c r="L13" s="124" t="str">
        <f aca="false">IF(SUMIF(Budget!B46:B$53, 12 , Budget!D46:D$53)=0, "", SUMIF(Budget!B46:B$53, 12 , Budget!D46:D$53))</f>
        <v/>
      </c>
      <c r="M13" s="124" t="str">
        <f aca="false">IF(Budget!B31= 12 ,(Budget!D31),"")</f>
        <v/>
      </c>
      <c r="N13" s="124" t="str">
        <f aca="false">IF(Budget!B30= 12 ,(Budget!D30),"")</f>
        <v/>
      </c>
      <c r="O13" s="124" t="str">
        <f aca="false">IF(SUMIF(Budget!B38:B$39, 12 , Budget!D38:D$39)=0, "", SUMIF(Budget!B38:B$39, 12 , Budget!D38:D$39))</f>
        <v/>
      </c>
      <c r="P13" s="124" t="str">
        <f aca="false">IF(SUMIF(Budget!B27:B$28, 12 , Budget!D27:D$28)=0, "", SUMIF(Budget!B27:B$28, 12 , Budget!D27:D$28))</f>
        <v/>
      </c>
      <c r="Q13" s="126"/>
      <c r="R13" s="127"/>
      <c r="S13" s="128" t="n">
        <f aca="false">IF(SUM(C13:Q13) &gt; 0, -SUM(C13:Q13), "-")</f>
        <v>-131.129558353723</v>
      </c>
      <c r="T13" s="138" t="n">
        <f aca="false">IF(S13&lt;0, S13/S$36, "")</f>
        <v>0.0226951686020471</v>
      </c>
      <c r="U13" s="139"/>
      <c r="V13" s="131" t="n">
        <f aca="false">B13</f>
        <v>12</v>
      </c>
      <c r="W13" s="140"/>
      <c r="X13" s="140"/>
      <c r="Z13" s="135"/>
      <c r="AA13" s="136"/>
      <c r="AB13" s="137"/>
      <c r="AC13" s="141" t="str">
        <f aca="false">IF(SUM(Z13:AB13)=0,"-",-SUM(Z13:AB13))</f>
        <v>-</v>
      </c>
      <c r="AD13" s="142" t="s">
        <v>97</v>
      </c>
      <c r="AE13" s="146"/>
      <c r="AF13" s="146"/>
      <c r="AG13" s="146"/>
      <c r="XFD13" s="0"/>
    </row>
    <row r="14" customFormat="false" ht="12.8" hidden="false" customHeight="false" outlineLevel="0" collapsed="false">
      <c r="B14" s="122" t="n">
        <v>13</v>
      </c>
      <c r="C14" s="135"/>
      <c r="D14" s="136"/>
      <c r="E14" s="137" t="n">
        <f aca="true">MAX(NORMSINV(RAND())*20 + 50, 0)</f>
        <v>36.1302289557822</v>
      </c>
      <c r="F14" s="135" t="n">
        <v>3.33</v>
      </c>
      <c r="G14" s="137" t="n">
        <f aca="true">NORMSINV(RAND())*10 + 20 + 10</f>
        <v>19.6698045099661</v>
      </c>
      <c r="H14" s="123"/>
      <c r="I14" s="124"/>
      <c r="J14" s="125"/>
      <c r="K14" s="124" t="str">
        <f aca="false">IF(SUMIF(Budget!B34:B$35, 13 , Budget!D34:D$35)=0, "", SUMIF(Budget!B34:B$35, 13 , Budget!D34:D$35))</f>
        <v/>
      </c>
      <c r="L14" s="124" t="str">
        <f aca="false">IF(SUMIF(Budget!B46:B$53, 13 , Budget!D46:D$53)=0, "", SUMIF(Budget!B46:B$53, 13 , Budget!D46:D$53))</f>
        <v/>
      </c>
      <c r="M14" s="124" t="str">
        <f aca="false">IF(Budget!B31= 13 ,(Budget!D31),"")</f>
        <v/>
      </c>
      <c r="N14" s="124" t="str">
        <f aca="false">IF(Budget!B30= 13 ,(Budget!D30),"")</f>
        <v/>
      </c>
      <c r="O14" s="124" t="str">
        <f aca="false">IF(SUMIF(Budget!B38:B$39, 13 , Budget!D38:D$39)=0, "", SUMIF(Budget!B38:B$39, 13 , Budget!D38:D$39))</f>
        <v/>
      </c>
      <c r="P14" s="124" t="str">
        <f aca="false">IF(SUMIF(Budget!B27:B$28, 13 , Budget!D27:D$28)=0, "", SUMIF(Budget!B27:B$28, 13 , Budget!D27:D$28))</f>
        <v/>
      </c>
      <c r="Q14" s="126"/>
      <c r="R14" s="127"/>
      <c r="S14" s="128" t="n">
        <f aca="false">IF(SUM(C14:Q14) &gt; 0, -SUM(C14:Q14), "-")</f>
        <v>-59.1300334657483</v>
      </c>
      <c r="T14" s="138" t="n">
        <f aca="false">IF(S14&lt;0, S14/S$36, "")</f>
        <v>0.0102338945985762</v>
      </c>
      <c r="U14" s="139"/>
      <c r="V14" s="131" t="n">
        <f aca="false">B14</f>
        <v>13</v>
      </c>
      <c r="W14" s="140"/>
      <c r="X14" s="140"/>
      <c r="Z14" s="135"/>
      <c r="AA14" s="136"/>
      <c r="AB14" s="137"/>
      <c r="AC14" s="141" t="str">
        <f aca="false">IF(SUM(Z14:AB14)=0,"-",-SUM(Z14:AB14))</f>
        <v>-</v>
      </c>
      <c r="AD14" s="142" t="s">
        <v>98</v>
      </c>
      <c r="AE14" s="146"/>
      <c r="AF14" s="146"/>
      <c r="AG14" s="146"/>
      <c r="XFD14" s="0"/>
    </row>
    <row r="15" customFormat="false" ht="12.8" hidden="false" customHeight="false" outlineLevel="0" collapsed="false">
      <c r="B15" s="122" t="n">
        <v>14</v>
      </c>
      <c r="C15" s="135"/>
      <c r="D15" s="136"/>
      <c r="E15" s="137"/>
      <c r="F15" s="135" t="n">
        <v>3.33</v>
      </c>
      <c r="G15" s="137"/>
      <c r="H15" s="123"/>
      <c r="I15" s="124"/>
      <c r="J15" s="125"/>
      <c r="K15" s="124" t="str">
        <f aca="false">IF(SUMIF(Budget!B34:B$35, 14 , Budget!D34:D$35)=0, "", SUMIF(Budget!B34:B$35, 14, Budget!D34:D$35))</f>
        <v/>
      </c>
      <c r="L15" s="124" t="str">
        <f aca="false">IF(SUMIF(Budget!B46:B$53, 14 , Budget!D46:D$53)=0, "", SUMIF(Budget!B46:B$53, 14, Budget!D46:D$53))</f>
        <v/>
      </c>
      <c r="M15" s="124" t="str">
        <f aca="false">IF(Budget!B31= 14 ,(Budget!D31),"")</f>
        <v/>
      </c>
      <c r="N15" s="124" t="str">
        <f aca="false">IF(Budget!B30= 14 ,(Budget!D30),"")</f>
        <v/>
      </c>
      <c r="O15" s="124" t="str">
        <f aca="false">IF(SUMIF(Budget!B38:B$39, 14 , Budget!D38:D$39)=0, "", SUMIF(Budget!B38:B$39, 14, Budget!D38:D$39))</f>
        <v/>
      </c>
      <c r="P15" s="124" t="str">
        <f aca="false">IF(SUMIF(Budget!B27:B$28, 14 , Budget!D27:D$28)=0, "", SUMIF(Budget!B27:B$28, 14, Budget!D27:D$28))</f>
        <v/>
      </c>
      <c r="Q15" s="126"/>
      <c r="R15" s="127"/>
      <c r="S15" s="128" t="n">
        <f aca="false">IF(SUM(C15:Q15) &gt; 0, -SUM(C15:Q15), "-")</f>
        <v>-3.33</v>
      </c>
      <c r="T15" s="138" t="n">
        <f aca="false">IF(S15&lt;0, S15/S$36, "")</f>
        <v>0.000576337725785311</v>
      </c>
      <c r="U15" s="139"/>
      <c r="V15" s="131" t="n">
        <f aca="false">B15</f>
        <v>14</v>
      </c>
      <c r="W15" s="140"/>
      <c r="X15" s="140"/>
      <c r="Z15" s="135"/>
      <c r="AA15" s="136"/>
      <c r="AB15" s="137"/>
      <c r="AC15" s="141" t="str">
        <f aca="false">IF(SUM(Z15:AB15)=0,"-",-SUM(Z15:AB15))</f>
        <v>-</v>
      </c>
      <c r="AD15" s="142" t="s">
        <v>99</v>
      </c>
      <c r="AE15" s="146"/>
      <c r="AF15" s="146"/>
      <c r="AG15" s="146"/>
      <c r="XFD15" s="0"/>
    </row>
    <row r="16" customFormat="false" ht="12.8" hidden="false" customHeight="false" outlineLevel="0" collapsed="false">
      <c r="B16" s="122" t="n">
        <v>15</v>
      </c>
      <c r="C16" s="135"/>
      <c r="D16" s="136"/>
      <c r="E16" s="137"/>
      <c r="F16" s="135" t="n">
        <v>3.33</v>
      </c>
      <c r="G16" s="137"/>
      <c r="H16" s="123"/>
      <c r="I16" s="124"/>
      <c r="J16" s="125"/>
      <c r="K16" s="124" t="str">
        <f aca="false">IF(SUMIF(Budget!B34:B$35, 15 , Budget!D34:D$35)=0, "", SUMIF(Budget!B34:B$35, 15 , Budget!D34:D$35))</f>
        <v/>
      </c>
      <c r="L16" s="124" t="str">
        <f aca="false">IF(SUMIF(Budget!B46:B$53, 15 , Budget!D46:D$53)=0, "", SUMIF(Budget!B46:B$53, 15 , Budget!D46:D$53))</f>
        <v/>
      </c>
      <c r="M16" s="124" t="str">
        <f aca="false">IF(Budget!B31= 15 ,(Budget!D31),"")</f>
        <v/>
      </c>
      <c r="N16" s="124" t="str">
        <f aca="false">IF(Budget!B30= 15 ,(Budget!D30),"")</f>
        <v/>
      </c>
      <c r="O16" s="124" t="str">
        <f aca="false">IF(SUMIF(Budget!B38:B$39, 15 , Budget!D38:D$39)=0, "", SUMIF(Budget!B38:B$39, 15 , Budget!D38:D$39))</f>
        <v/>
      </c>
      <c r="P16" s="124" t="str">
        <f aca="false">IF(SUMIF(Budget!B27:B$28, 15 , Budget!D27:D$28)=0, "", SUMIF(Budget!B27:B$28, 15 , Budget!D27:D$28))</f>
        <v/>
      </c>
      <c r="Q16" s="126" t="n">
        <f aca="false">RANDBETWEEN(1, 20) * 10</f>
        <v>150</v>
      </c>
      <c r="R16" s="127"/>
      <c r="S16" s="128" t="n">
        <f aca="false">IF(SUM(C16:Q16) &gt; 0, -SUM(C16:Q16), "-")</f>
        <v>-153.33</v>
      </c>
      <c r="T16" s="138" t="n">
        <f aca="false">IF(S16&lt;0, S16/S$36, "")</f>
        <v>0.0265374965449435</v>
      </c>
      <c r="U16" s="139"/>
      <c r="V16" s="131" t="n">
        <f aca="false">B16</f>
        <v>15</v>
      </c>
      <c r="W16" s="140"/>
      <c r="X16" s="140"/>
      <c r="Z16" s="135"/>
      <c r="AA16" s="136"/>
      <c r="AB16" s="137"/>
      <c r="AC16" s="141" t="str">
        <f aca="false">IF(SUM(Z16:AB16)=0,"-",-SUM(Z16:AB16))</f>
        <v>-</v>
      </c>
      <c r="AD16" s="142" t="s">
        <v>100</v>
      </c>
      <c r="AE16" s="146"/>
      <c r="AF16" s="146"/>
      <c r="AG16" s="146"/>
      <c r="XFD16" s="0"/>
    </row>
    <row r="17" customFormat="false" ht="12.8" hidden="false" customHeight="false" outlineLevel="0" collapsed="false">
      <c r="B17" s="122" t="n">
        <v>16</v>
      </c>
      <c r="C17" s="135" t="n">
        <f aca="true">MAX(NORMSINV(RAND())*20 + 50, 0)</f>
        <v>79.8281016253629</v>
      </c>
      <c r="D17" s="136"/>
      <c r="E17" s="137" t="n">
        <f aca="true">MAX(NORMSINV(RAND())*20 + 50, 0)</f>
        <v>34.6333317431655</v>
      </c>
      <c r="F17" s="135"/>
      <c r="G17" s="137" t="n">
        <f aca="true">NORMSINV(RAND())*10 + 20 + 10</f>
        <v>33.589339903645</v>
      </c>
      <c r="H17" s="123"/>
      <c r="I17" s="124"/>
      <c r="J17" s="125"/>
      <c r="K17" s="124" t="str">
        <f aca="false">IF(SUMIF(Budget!B34:B$35, 16 , Budget!D34:D$35)=0, "", SUMIF(Budget!B34:B$35, 16 , Budget!D34:D$35))</f>
        <v/>
      </c>
      <c r="L17" s="124" t="str">
        <f aca="false">IF(SUMIF(Budget!B46:B$53, 16 , Budget!D46:D$53)=0, "", SUMIF(Budget!B46:B$53, 16 , Budget!D46:D$53))</f>
        <v/>
      </c>
      <c r="M17" s="124" t="str">
        <f aca="false">IF(Budget!B31= 16 ,(Budget!D31),"")</f>
        <v/>
      </c>
      <c r="N17" s="124" t="str">
        <f aca="false">IF(Budget!B30= 16 ,(Budget!D30),"")</f>
        <v/>
      </c>
      <c r="O17" s="124" t="str">
        <f aca="false">IF(SUMIF(Budget!B38:B$39, 16 , Budget!D38:D$39)=0, "", SUMIF(Budget!B38:B$39, 16 , Budget!D38:D$39))</f>
        <v/>
      </c>
      <c r="P17" s="124" t="str">
        <f aca="false">IF(SUMIF(Budget!B27:B$28, 16 , Budget!D27:D$28)=0, "", SUMIF(Budget!B27:B$28, 16 , Budget!D27:D$28))</f>
        <v/>
      </c>
      <c r="Q17" s="126"/>
      <c r="R17" s="127"/>
      <c r="S17" s="128" t="n">
        <f aca="false">IF(SUM(C17:Q17) &gt; 0, -SUM(C17:Q17), "-")</f>
        <v>-148.050773272173</v>
      </c>
      <c r="T17" s="138" t="n">
        <f aca="false">IF(S17&lt;0, S17/S$36, "")</f>
        <v>0.0256237975881205</v>
      </c>
      <c r="U17" s="139"/>
      <c r="V17" s="131" t="n">
        <f aca="false">B17</f>
        <v>16</v>
      </c>
      <c r="W17" s="140"/>
      <c r="X17" s="140"/>
      <c r="Z17" s="135"/>
      <c r="AA17" s="136"/>
      <c r="AB17" s="137"/>
      <c r="AC17" s="141" t="str">
        <f aca="false">IF(SUM(Z17:AB17)=0,"-",-SUM(Z17:AB17))</f>
        <v>-</v>
      </c>
      <c r="AD17" s="142" t="s">
        <v>101</v>
      </c>
      <c r="AE17" s="146"/>
      <c r="AF17" s="146"/>
      <c r="AG17" s="146"/>
      <c r="XFD17" s="0"/>
    </row>
    <row r="18" customFormat="false" ht="12.8" hidden="false" customHeight="false" outlineLevel="0" collapsed="false">
      <c r="B18" s="122" t="n">
        <v>17</v>
      </c>
      <c r="C18" s="135"/>
      <c r="D18" s="136"/>
      <c r="E18" s="137"/>
      <c r="F18" s="135" t="n">
        <v>3.33</v>
      </c>
      <c r="G18" s="137"/>
      <c r="H18" s="123"/>
      <c r="I18" s="124" t="n">
        <f aca="true">NORMSINV(RAND())*20 + 50 + 20</f>
        <v>63.7923238891854</v>
      </c>
      <c r="J18" s="125"/>
      <c r="K18" s="124" t="str">
        <f aca="false">IF(SUMIF(Budget!B34:B$35, 17 , Budget!D34:D$35)=0, "", SUMIF(Budget!B34:B$35, 17 , Budget!D34:D$35))</f>
        <v/>
      </c>
      <c r="L18" s="124" t="str">
        <f aca="false">IF(SUMIF(Budget!B46:B$53, 17 , Budget!D46:D$53)=0, "", SUMIF(Budget!B46:B$53, 17 , Budget!D46:D$53))</f>
        <v/>
      </c>
      <c r="M18" s="124" t="str">
        <f aca="false">IF(Budget!B31= 17 ,(Budget!D31),"")</f>
        <v/>
      </c>
      <c r="N18" s="124" t="str">
        <f aca="false">IF(Budget!B30= 17 ,(Budget!D30),"")</f>
        <v/>
      </c>
      <c r="O18" s="124" t="str">
        <f aca="false">IF(SUMIF(Budget!B38:B$39, 17 , Budget!D38:D$39)=0, "", SUMIF(Budget!B38:B$39, 17 , Budget!D38:D$39))</f>
        <v/>
      </c>
      <c r="P18" s="124" t="str">
        <f aca="false">IF(SUMIF(Budget!B27:B$28, 17 , Budget!D27:D$28)=0, "", SUMIF(Budget!B27:B$28, 17 , Budget!D27:D$28))</f>
        <v/>
      </c>
      <c r="Q18" s="126"/>
      <c r="R18" s="127"/>
      <c r="S18" s="128" t="n">
        <f aca="false">IF(SUM(C18:Q18) &gt; 0, -SUM(C18:Q18), "-")</f>
        <v>-67.1223238891854</v>
      </c>
      <c r="T18" s="138" t="n">
        <f aca="false">IF(S18&lt;0, S18/S$36, "")</f>
        <v>0.0116171554053208</v>
      </c>
      <c r="U18" s="139"/>
      <c r="V18" s="131" t="n">
        <f aca="false">B18</f>
        <v>17</v>
      </c>
      <c r="W18" s="140"/>
      <c r="X18" s="140"/>
      <c r="Z18" s="135"/>
      <c r="AA18" s="136"/>
      <c r="AB18" s="137"/>
      <c r="AC18" s="141" t="str">
        <f aca="false">IF(SUM(Z18:AB18)=0,"-",-SUM(Z18:AB18))</f>
        <v>-</v>
      </c>
      <c r="AD18" s="142" t="s">
        <v>102</v>
      </c>
      <c r="AE18" s="146"/>
      <c r="AF18" s="146"/>
      <c r="AG18" s="146"/>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Budget!D34:D$35)=0, "", SUMIF(Budget!B34:B$35, 18 , Budget!D34:D$35))</f>
        <v/>
      </c>
      <c r="L19" s="124" t="str">
        <f aca="false">IF(SUMIF(Budget!B46:B$53, 18 , Budget!D46:D$53)=0, "", SUMIF(Budget!B46:B$53, 18 , Budget!D46:D$53))</f>
        <v/>
      </c>
      <c r="M19" s="124" t="str">
        <f aca="false">IF(Budget!B31= 18 ,(Budget!D31),"")</f>
        <v/>
      </c>
      <c r="N19" s="124" t="str">
        <f aca="false">IF(Budget!B30= 18 ,(Budget!D30),"")</f>
        <v/>
      </c>
      <c r="O19" s="124" t="str">
        <f aca="false">IF(SUMIF(Budget!B38:B$39, 18 , Budget!D38:D$39)=0, "", SUMIF(Budget!B38:B$39, 18 , Budget!D38:D$39))</f>
        <v/>
      </c>
      <c r="P19" s="124" t="str">
        <f aca="false">IF(SUMIF(Budget!B27:B$28, 18 , Budget!D27:D$28)=0, "", SUMIF(Budget!B27:B$28, 18 , Budget!D27:D$28))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103</v>
      </c>
      <c r="AE19" s="146"/>
      <c r="AF19" s="146"/>
      <c r="AG19" s="146"/>
      <c r="XFD19" s="0"/>
    </row>
    <row r="20" customFormat="false" ht="12.8" hidden="false" customHeight="false" outlineLevel="0" collapsed="false">
      <c r="B20" s="122" t="n">
        <v>19</v>
      </c>
      <c r="C20" s="135"/>
      <c r="D20" s="136"/>
      <c r="E20" s="137" t="n">
        <f aca="true">MAX(NORMSINV(RAND())*20 + 50, 0)</f>
        <v>44.9636101461486</v>
      </c>
      <c r="F20" s="135"/>
      <c r="G20" s="137"/>
      <c r="H20" s="123"/>
      <c r="I20" s="124"/>
      <c r="J20" s="125"/>
      <c r="K20" s="124" t="n">
        <f aca="false">IF(SUMIF(Budget!B34:B$35, 19 , Budget!D34:D$35)=0, "", SUMIF(Budget!B34:B$35, 19 , Budget!D34:D$35))</f>
        <v>224.67</v>
      </c>
      <c r="L20" s="124" t="str">
        <f aca="false">IF(SUMIF(Budget!B46:B$53, 19 , Budget!D46:D$53)=0, "", SUMIF(Budget!B46:B$53, 19 , Budget!D46:D$53))</f>
        <v/>
      </c>
      <c r="M20" s="124" t="str">
        <f aca="false">IF(Budget!B31= 19 ,(Budget!D31),"")</f>
        <v/>
      </c>
      <c r="N20" s="124" t="str">
        <f aca="false">IF(Budget!B30= 19 ,(Budget!D30),"")</f>
        <v/>
      </c>
      <c r="O20" s="124" t="str">
        <f aca="false">IF(SUMIF(Budget!B38:B$39, 19 , Budget!D38:D$39)=0, "", SUMIF(Budget!B38:B$39, 19 , Budget!D38:D$39))</f>
        <v/>
      </c>
      <c r="P20" s="124" t="str">
        <f aca="false">IF(SUMIF(Budget!B27:B$28, 19 , Budget!D27:D$28)=0, "", SUMIF(Budget!B27:B$28, 19 , Budget!D27:D$28))</f>
        <v/>
      </c>
      <c r="Q20" s="126"/>
      <c r="R20" s="127"/>
      <c r="S20" s="128" t="n">
        <f aca="false">IF(SUM(C20:Q20) &gt; 0, -SUM(C20:Q20), "-")</f>
        <v>-269.633610146149</v>
      </c>
      <c r="T20" s="138" t="n">
        <f aca="false">IF(S20&lt;0, S20/S$36, "")</f>
        <v>0.0466666731732476</v>
      </c>
      <c r="U20" s="139"/>
      <c r="V20" s="131" t="n">
        <f aca="false">B20</f>
        <v>19</v>
      </c>
      <c r="W20" s="140"/>
      <c r="X20" s="140"/>
      <c r="Z20" s="135"/>
      <c r="AA20" s="136"/>
      <c r="AB20" s="137"/>
      <c r="AC20" s="141" t="str">
        <f aca="false">IF(SUM(Z20:AB20)=0,"-",-SUM(Z20:AB20))</f>
        <v>-</v>
      </c>
      <c r="AD20" s="142" t="s">
        <v>104</v>
      </c>
      <c r="AE20" s="146"/>
      <c r="AF20" s="146"/>
      <c r="AG20" s="146"/>
      <c r="XFD20" s="0"/>
    </row>
    <row r="21" customFormat="false" ht="12.8" hidden="false" customHeight="false" outlineLevel="0" collapsed="false">
      <c r="B21" s="122" t="n">
        <v>20</v>
      </c>
      <c r="C21" s="135" t="n">
        <f aca="true">MAX(NORMSINV(RAND())*20 + 50, 0)</f>
        <v>79.4900589100206</v>
      </c>
      <c r="D21" s="136" t="n">
        <f aca="true">MAX(NORMSINV(RAND())*20 + 50, 0)</f>
        <v>40.9787954324675</v>
      </c>
      <c r="E21" s="137"/>
      <c r="F21" s="135" t="n">
        <v>3.33</v>
      </c>
      <c r="G21" s="137"/>
      <c r="H21" s="123"/>
      <c r="I21" s="124"/>
      <c r="J21" s="125" t="n">
        <f aca="true">NORMSINV(RAND())*20 + 50 + 20</f>
        <v>19.5036154349936</v>
      </c>
      <c r="K21" s="124" t="str">
        <f aca="false">IF(SUMIF(Budget!B34:B$35, 20 , Budget!D34:D$35)=0, "", SUMIF(Budget!B34:B$35, 20 , Budget!D34:D$35))</f>
        <v/>
      </c>
      <c r="L21" s="124" t="str">
        <f aca="false">IF(SUMIF(Budget!B46:B$53, 20 , Budget!D46:D$53)=0, "", SUMIF(Budget!B46:B$53, 20 , Budget!D46:D$53))</f>
        <v/>
      </c>
      <c r="M21" s="124" t="str">
        <f aca="false">IF(Budget!B31= 20 ,(Budget!D31),"")</f>
        <v/>
      </c>
      <c r="N21" s="124" t="str">
        <f aca="false">IF(Budget!B30= 20 ,(Budget!D30),"")</f>
        <v/>
      </c>
      <c r="O21" s="124" t="str">
        <f aca="false">IF(SUMIF(Budget!B38:B$39, 20 , Budget!D38:D$39)=0, "", SUMIF(Budget!B38:B$39, 20 , Budget!D38:D$39))</f>
        <v/>
      </c>
      <c r="P21" s="124" t="str">
        <f aca="false">IF(SUMIF(Budget!B27:B$28, 20 , Budget!D27:D$28)=0, "", SUMIF(Budget!B27:B$28, 20 , Budget!D27:D$28))</f>
        <v/>
      </c>
      <c r="Q21" s="126"/>
      <c r="R21" s="127"/>
      <c r="S21" s="128" t="n">
        <f aca="false">IF(SUM(C21:Q21) &gt; 0, -SUM(C21:Q21), "-")</f>
        <v>-143.302469777482</v>
      </c>
      <c r="T21" s="138" t="n">
        <f aca="false">IF(S21&lt;0, S21/S$36, "")</f>
        <v>0.0248019878471388</v>
      </c>
      <c r="U21" s="139"/>
      <c r="V21" s="131" t="n">
        <f aca="false">B21</f>
        <v>20</v>
      </c>
      <c r="W21" s="140"/>
      <c r="X21" s="140"/>
      <c r="Z21" s="135"/>
      <c r="AA21" s="136"/>
      <c r="AB21" s="137"/>
      <c r="AC21" s="141" t="str">
        <f aca="false">IF(SUM(Z21:AB21)=0,"-",-SUM(Z21:AB21))</f>
        <v>-</v>
      </c>
      <c r="AD21" s="142" t="s">
        <v>105</v>
      </c>
      <c r="AE21" s="146"/>
      <c r="AF21" s="146"/>
      <c r="AG21" s="146"/>
      <c r="XFD21" s="0"/>
    </row>
    <row r="22" customFormat="false" ht="12.8" hidden="false" customHeight="false" outlineLevel="0" collapsed="false">
      <c r="B22" s="122" t="n">
        <v>21</v>
      </c>
      <c r="C22" s="135"/>
      <c r="D22" s="136"/>
      <c r="E22" s="137" t="n">
        <f aca="true">MAX(NORMSINV(RAND())*20 + 50, 0)</f>
        <v>52.44737181982</v>
      </c>
      <c r="F22" s="135" t="n">
        <v>3.33</v>
      </c>
      <c r="G22" s="137"/>
      <c r="H22" s="123" t="n">
        <f aca="true">NORMSINV(RAND())*20 + 50 + 20</f>
        <v>56.5598593506654</v>
      </c>
      <c r="I22" s="124"/>
      <c r="J22" s="125"/>
      <c r="K22" s="124" t="str">
        <f aca="false">IF(SUMIF(Budget!B34:B$35, 21 , Budget!D34:D$35)=0, "", SUMIF(Budget!B34:B$35, 21 , Budget!D34:D$35))</f>
        <v/>
      </c>
      <c r="L22" s="124" t="str">
        <f aca="false">IF(SUMIF(Budget!B46:B$53, 21 , Budget!D46:D$53)=0, "", SUMIF(Budget!B46:B$53, 21 , Budget!D46:D$53))</f>
        <v/>
      </c>
      <c r="M22" s="124" t="str">
        <f aca="false">IF(Budget!B31= 21 ,(Budget!D31),"")</f>
        <v/>
      </c>
      <c r="N22" s="124" t="str">
        <f aca="false">IF(Budget!B30= 21 ,(Budget!D30),"")</f>
        <v/>
      </c>
      <c r="O22" s="124" t="str">
        <f aca="false">IF(SUMIF(Budget!B38:B$39, 21 , Budget!D38:D$39)=0, "", SUMIF(Budget!B38:B$39, 21 , Budget!D38:D$39))</f>
        <v/>
      </c>
      <c r="P22" s="124" t="str">
        <f aca="false">IF(SUMIF(Budget!B27:B$28, 21 , Budget!D27:D$28)=0, "", SUMIF(Budget!B27:B$28, 21 , Budget!D27:D$28))</f>
        <v/>
      </c>
      <c r="Q22" s="126"/>
      <c r="R22" s="127"/>
      <c r="S22" s="128" t="n">
        <f aca="false">IF(SUM(C22:Q22) &gt; 0, -SUM(C22:Q22), "-")</f>
        <v>-112.337231170485</v>
      </c>
      <c r="T22" s="138" t="n">
        <f aca="false">IF(S22&lt;0, S22/S$36, "")</f>
        <v>0.019442697998143</v>
      </c>
      <c r="U22" s="139"/>
      <c r="V22" s="131" t="n">
        <f aca="false">B22</f>
        <v>21</v>
      </c>
      <c r="W22" s="140"/>
      <c r="X22" s="140"/>
      <c r="Z22" s="135"/>
      <c r="AA22" s="136"/>
      <c r="AB22" s="137"/>
      <c r="AC22" s="141" t="str">
        <f aca="false">IF(SUM(Z22:AB22)=0,"-",-SUM(Z22:AB22))</f>
        <v>-</v>
      </c>
      <c r="AD22" s="142" t="s">
        <v>106</v>
      </c>
      <c r="AE22" s="146"/>
      <c r="AF22" s="146"/>
      <c r="AG22" s="146"/>
      <c r="XFD22" s="0"/>
    </row>
    <row r="23" customFormat="false" ht="12.8" hidden="false" customHeight="false" outlineLevel="0" collapsed="false">
      <c r="B23" s="122" t="n">
        <v>22</v>
      </c>
      <c r="C23" s="135" t="n">
        <f aca="true">MAX(NORMSINV(RAND())*20 + 50, 0)</f>
        <v>7.92573988721663</v>
      </c>
      <c r="D23" s="136"/>
      <c r="E23" s="137"/>
      <c r="F23" s="135"/>
      <c r="G23" s="137"/>
      <c r="H23" s="123"/>
      <c r="I23" s="124"/>
      <c r="J23" s="125"/>
      <c r="K23" s="124" t="str">
        <f aca="false">IF(SUMIF(Budget!B34:B$35, 22 , Budget!D34:D$35)=0, "", SUMIF(Budget!B34:B$35, 22 , Budget!D34:D$35))</f>
        <v/>
      </c>
      <c r="L23" s="124" t="str">
        <f aca="false">IF(SUMIF(Budget!B46:B$53, 22 , Budget!D46:D$53)=0, "", SUMIF(Budget!B46:B$53, 22 , Budget!D46:D$53))</f>
        <v/>
      </c>
      <c r="M23" s="124" t="str">
        <f aca="false">IF(Budget!B31= 22 ,(Budget!D31),"")</f>
        <v/>
      </c>
      <c r="N23" s="124" t="str">
        <f aca="false">IF(Budget!B30= 22 ,(Budget!D30),"")</f>
        <v/>
      </c>
      <c r="O23" s="124" t="str">
        <f aca="false">IF(SUMIF(Budget!B38:B$39, 22 , Budget!D38:D$39)=0, "", SUMIF(Budget!B38:B$39, 22 , Budget!D38:D$39))</f>
        <v/>
      </c>
      <c r="P23" s="124" t="str">
        <f aca="false">IF(SUMIF(Budget!B27:B$28, 22 , Budget!D27:D$28)=0, "", SUMIF(Budget!B27:B$28, 22 , Budget!D27:D$28))</f>
        <v/>
      </c>
      <c r="Q23" s="126"/>
      <c r="R23" s="127"/>
      <c r="S23" s="128" t="n">
        <f aca="false">IF(SUM(C23:Q23) &gt; 0, -SUM(C23:Q23), "-")</f>
        <v>-7.92573988721663</v>
      </c>
      <c r="T23" s="138" t="n">
        <f aca="false">IF(S23&lt;0, S23/S$36, "")</f>
        <v>0.00137174261314245</v>
      </c>
      <c r="U23" s="139"/>
      <c r="V23" s="131" t="n">
        <f aca="false">B23</f>
        <v>22</v>
      </c>
      <c r="W23" s="140"/>
      <c r="X23" s="140"/>
      <c r="Z23" s="135"/>
      <c r="AA23" s="136"/>
      <c r="AB23" s="137"/>
      <c r="AC23" s="141" t="str">
        <f aca="false">IF(SUM(Z23:AB23)=0,"-",-SUM(Z23:AB23))</f>
        <v>-</v>
      </c>
      <c r="AD23" s="142" t="s">
        <v>107</v>
      </c>
      <c r="AE23" s="146"/>
      <c r="AF23" s="146"/>
      <c r="AG23" s="146"/>
      <c r="XFD23" s="0"/>
    </row>
    <row r="24" customFormat="false" ht="12.8" hidden="false" customHeight="false" outlineLevel="0" collapsed="false">
      <c r="B24" s="122" t="n">
        <v>23</v>
      </c>
      <c r="C24" s="135"/>
      <c r="D24" s="136" t="n">
        <f aca="true">MAX(NORMSINV(RAND())*20 + 50, 0)</f>
        <v>66.9428623614096</v>
      </c>
      <c r="E24" s="137"/>
      <c r="F24" s="135" t="n">
        <v>3.33</v>
      </c>
      <c r="G24" s="137"/>
      <c r="H24" s="123"/>
      <c r="I24" s="124"/>
      <c r="J24" s="125"/>
      <c r="K24" s="124" t="str">
        <f aca="false">IF(SUMIF(Budget!B34:B$35, 23 , Budget!D34:D$35)=0, "", SUMIF(Budget!B34:B$35, 23 , Budget!D34:D$35))</f>
        <v/>
      </c>
      <c r="L24" s="124" t="n">
        <f aca="false">IF(SUMIF(Budget!B46:B$53, 23 , Budget!D46:D$53)=0, "", SUMIF(Budget!B46:B$53, 23 , Budget!D46:D$53))</f>
        <v>24.99</v>
      </c>
      <c r="M24" s="124" t="str">
        <f aca="false">IF(Budget!B31= 23 ,(Budget!D31),"")</f>
        <v/>
      </c>
      <c r="N24" s="124" t="str">
        <f aca="false">IF(Budget!B30= 23 ,(Budget!D30),"")</f>
        <v/>
      </c>
      <c r="O24" s="124" t="str">
        <f aca="false">IF(SUMIF(Budget!B38:B$39, 23 , Budget!D38:D$39)=0, "", SUMIF(Budget!B38:B$39, 23 , Budget!D38:D$39))</f>
        <v/>
      </c>
      <c r="P24" s="124" t="str">
        <f aca="false">IF(SUMIF(Budget!B27:B$28, 23 , Budget!D27:D$28)=0, "", SUMIF(Budget!B27:B$28, 23 , Budget!D27:D$28))</f>
        <v/>
      </c>
      <c r="Q24" s="126"/>
      <c r="R24" s="127"/>
      <c r="S24" s="128" t="n">
        <f aca="false">IF(SUM(C24:Q24) &gt; 0, -SUM(C24:Q24), "-")</f>
        <v>-95.2628623614096</v>
      </c>
      <c r="T24" s="138" t="n">
        <f aca="false">IF(S24&lt;0, S24/S$36, "")</f>
        <v>0.0164875619955477</v>
      </c>
      <c r="U24" s="139"/>
      <c r="V24" s="131" t="n">
        <f aca="false">B24</f>
        <v>23</v>
      </c>
      <c r="W24" s="140"/>
      <c r="X24" s="140"/>
      <c r="Z24" s="135"/>
      <c r="AA24" s="136"/>
      <c r="AB24" s="137"/>
      <c r="AC24" s="141" t="str">
        <f aca="false">IF(SUM(Z24:AB24)=0,"-",-SUM(Z24:AB24))</f>
        <v>-</v>
      </c>
      <c r="AD24" s="142" t="s">
        <v>108</v>
      </c>
      <c r="AE24" s="146"/>
      <c r="AF24" s="146"/>
      <c r="AG24" s="146"/>
      <c r="XFD24" s="0"/>
    </row>
    <row r="25" customFormat="false" ht="12.8" hidden="false" customHeight="false" outlineLevel="0" collapsed="false">
      <c r="B25" s="122" t="n">
        <v>24</v>
      </c>
      <c r="C25" s="135" t="n">
        <f aca="true">MAX(NORMSINV(RAND())*20 + 50, 0)</f>
        <v>41.7563755632513</v>
      </c>
      <c r="D25" s="136"/>
      <c r="E25" s="137" t="n">
        <f aca="true">MAX(NORMSINV(RAND())*20 + 50, 0)</f>
        <v>67.3947398306106</v>
      </c>
      <c r="F25" s="135" t="n">
        <v>3.33</v>
      </c>
      <c r="G25" s="137"/>
      <c r="H25" s="123"/>
      <c r="I25" s="124"/>
      <c r="J25" s="125" t="n">
        <f aca="true">NORMSINV(RAND())*20 + 50 + 20</f>
        <v>86.5326519396634</v>
      </c>
      <c r="K25" s="124" t="str">
        <f aca="false">IF(SUMIF(Budget!B34:B$35, 24 , Budget!D34:D$35)=0, "", SUMIF(Budget!B34:B$35, 24 , Budget!D34:D$35))</f>
        <v/>
      </c>
      <c r="L25" s="124" t="str">
        <f aca="false">IF(SUMIF(Budget!B46:B$53, 24 , Budget!D46:D$53)=0, "", SUMIF(Budget!B46:B$53, 24 , Budget!D46:D$53))</f>
        <v/>
      </c>
      <c r="M25" s="124" t="str">
        <f aca="false">IF(Budget!B31= 24 ,(Budget!D31),"")</f>
        <v/>
      </c>
      <c r="N25" s="124" t="str">
        <f aca="false">IF(Budget!B30= 24 ,(Budget!D30),"")</f>
        <v/>
      </c>
      <c r="O25" s="124" t="str">
        <f aca="false">IF(SUMIF(Budget!B38:B$39, 24 , Budget!D38:D$39)=0, "", SUMIF(Budget!B38:B$39, 24 , Budget!D38:D$39))</f>
        <v/>
      </c>
      <c r="P25" s="124" t="str">
        <f aca="false">IF(SUMIF(Budget!B27:B$28, 24 , Budget!D27:D$28)=0, "", SUMIF(Budget!B27:B$28, 24 , Budget!D27:D$28))</f>
        <v/>
      </c>
      <c r="Q25" s="126"/>
      <c r="R25" s="127"/>
      <c r="S25" s="128" t="n">
        <f aca="false">IF(SUM(C25:Q25) &gt; 0, -SUM(C25:Q25), "-")</f>
        <v>-199.013767333525</v>
      </c>
      <c r="T25" s="138" t="n">
        <f aca="false">IF(S25&lt;0, S25/S$36, "")</f>
        <v>0.0344441868062976</v>
      </c>
      <c r="U25" s="139"/>
      <c r="V25" s="131" t="n">
        <f aca="false">B25</f>
        <v>24</v>
      </c>
      <c r="W25" s="140"/>
      <c r="X25" s="140"/>
      <c r="Z25" s="135"/>
      <c r="AA25" s="136"/>
      <c r="AB25" s="137"/>
      <c r="AC25" s="141" t="str">
        <f aca="false">IF(SUM(Z25:AB25)=0,"-",-SUM(Z25:AB25))</f>
        <v>-</v>
      </c>
      <c r="AD25" s="142" t="s">
        <v>109</v>
      </c>
      <c r="AE25" s="146"/>
      <c r="AF25" s="146"/>
      <c r="AG25" s="146"/>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Budget!D34:D$35)=0, "", SUMIF(Budget!B34:B$35, 25 , Budget!D34:D$35))</f>
        <v/>
      </c>
      <c r="L26" s="124" t="str">
        <f aca="false">IF(SUMIF(Budget!B46:B$53, 25 , Budget!D46:D$53)=0, "", SUMIF(Budget!B46:B$53, 25 , Budget!D46:D$53))</f>
        <v/>
      </c>
      <c r="M26" s="124" t="str">
        <f aca="false">IF(Budget!B31= 26 ,(Budget!D31),"")</f>
        <v/>
      </c>
      <c r="N26" s="124" t="str">
        <f aca="false">IF(Budget!B30= 25 ,(Budget!D30),"")</f>
        <v/>
      </c>
      <c r="O26" s="124" t="str">
        <f aca="false">IF(SUMIF(Budget!B38:B$39, 25 , Budget!D38:D$39)=0, "", SUMIF(Budget!B38:B$39, 25 , Budget!D38:D$39))</f>
        <v/>
      </c>
      <c r="P26" s="124" t="str">
        <f aca="false">IF(SUMIF(Budget!B27:B$28, 25 , Budget!D27:D$28)=0, "", SUMIF(Budget!B27:B$28, 25 , Budget!D27:D$28))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110</v>
      </c>
      <c r="AE26" s="146"/>
      <c r="AF26" s="146"/>
      <c r="AG26" s="146"/>
      <c r="XFD26" s="0"/>
    </row>
    <row r="27" customFormat="false" ht="12.8" hidden="false" customHeight="false" outlineLevel="0" collapsed="false">
      <c r="B27" s="122" t="n">
        <v>26</v>
      </c>
      <c r="C27" s="135"/>
      <c r="D27" s="136"/>
      <c r="E27" s="137" t="n">
        <f aca="true">MAX(NORMSINV(RAND())*20 + 50, 0)</f>
        <v>56.2154772957167</v>
      </c>
      <c r="F27" s="135" t="n">
        <v>3.33</v>
      </c>
      <c r="G27" s="137"/>
      <c r="H27" s="123"/>
      <c r="I27" s="124"/>
      <c r="J27" s="125"/>
      <c r="K27" s="124" t="str">
        <f aca="false">IF(SUMIF(Budget!B34:B$35, 26 , Budget!D34:D$35)=0, "", SUMIF(Budget!B34:B$35, 26 , Budget!D34:D$35))</f>
        <v/>
      </c>
      <c r="L27" s="124" t="str">
        <f aca="false">IF(SUMIF(Budget!B46:B$53, 26 , Budget!D46:D$53)=0, "", SUMIF(Budget!B46:B$53, 26 , Budget!D46:D$53))</f>
        <v/>
      </c>
      <c r="M27" s="124" t="str">
        <f aca="false">IF(Budget!B31= 26 ,(Budget!D31),"")</f>
        <v/>
      </c>
      <c r="N27" s="124" t="str">
        <f aca="false">IF(Budget!B30= 26 ,(Budget!D30),"")</f>
        <v/>
      </c>
      <c r="O27" s="124" t="str">
        <f aca="false">IF(SUMIF(Budget!B38:B$39, 26 , Budget!D38:D$39)=0, "", SUMIF(Budget!B38:B$39, 26 , Budget!D38:D$39))</f>
        <v/>
      </c>
      <c r="P27" s="124" t="str">
        <f aca="false">IF(SUMIF(Budget!B27:B$28, 26 , Budget!D27:D$28)=0, "", SUMIF(Budget!B27:B$28, 26 , Budget!D27:D$28))</f>
        <v/>
      </c>
      <c r="Q27" s="126"/>
      <c r="R27" s="127"/>
      <c r="S27" s="128" t="n">
        <f aca="false">IF(SUM(C27:Q27) &gt; 0, -SUM(C27:Q27), "-")</f>
        <v>-59.5454772957167</v>
      </c>
      <c r="T27" s="138" t="n">
        <f aca="false">IF(S27&lt;0, S27/S$36, "")</f>
        <v>0.0103057972869112</v>
      </c>
      <c r="U27" s="139"/>
      <c r="V27" s="131" t="n">
        <f aca="false">B27</f>
        <v>26</v>
      </c>
      <c r="W27" s="140"/>
      <c r="X27" s="140"/>
      <c r="Z27" s="135"/>
      <c r="AA27" s="136"/>
      <c r="AB27" s="137"/>
      <c r="AC27" s="141" t="str">
        <f aca="false">IF(SUM(Z27:AB27)=0,"-",-SUM(Z27:AB27))</f>
        <v>-</v>
      </c>
      <c r="AD27" s="142" t="s">
        <v>111</v>
      </c>
      <c r="AE27" s="146"/>
      <c r="AF27" s="146"/>
      <c r="AG27" s="146"/>
      <c r="XFD27" s="0"/>
    </row>
    <row r="28" customFormat="false" ht="12.8" hidden="false" customHeight="false" outlineLevel="0" collapsed="false">
      <c r="B28" s="122" t="n">
        <v>27</v>
      </c>
      <c r="C28" s="135"/>
      <c r="D28" s="136" t="n">
        <f aca="true">MAX(NORMSINV(RAND())*20 + 50, 0)</f>
        <v>70.6094758726758</v>
      </c>
      <c r="E28" s="137"/>
      <c r="F28" s="135"/>
      <c r="G28" s="137" t="n">
        <f aca="true">NORMSINV(RAND())*10 + 20 + 10</f>
        <v>15.297612515865</v>
      </c>
      <c r="H28" s="123"/>
      <c r="I28" s="124"/>
      <c r="J28" s="125"/>
      <c r="K28" s="124" t="str">
        <f aca="false">IF(SUMIF(Budget!B34:B$35, 27 , Budget!D34:D$35)=0, "", SUMIF(Budget!B34:B$35, 27 , Budget!D34:D$35))</f>
        <v/>
      </c>
      <c r="L28" s="124" t="str">
        <f aca="false">IF(SUMIF(Budget!B46:B$53, 27 , Budget!D46:D$53)=0, "", SUMIF(Budget!B46:B$53, 27 , Budget!D46:D$53))</f>
        <v/>
      </c>
      <c r="M28" s="124" t="str">
        <f aca="false">IF(Budget!B31= 27 ,(Budget!D31),"")</f>
        <v/>
      </c>
      <c r="N28" s="124" t="str">
        <f aca="false">IF(Budget!B30= 27 ,(Budget!D30),"")</f>
        <v/>
      </c>
      <c r="O28" s="124" t="str">
        <f aca="false">IF(SUMIF(Budget!B38:B$39, 27 , Budget!D38:D$39)=0, "", SUMIF(Budget!B38:B$39, 27 , Budget!D38:D$39))</f>
        <v/>
      </c>
      <c r="P28" s="124" t="str">
        <f aca="false">IF(SUMIF(Budget!B27:B$28, 27 , Budget!D27:D$28)=0, "", SUMIF(Budget!B27:B$28, 27 , Budget!D27:D$28))</f>
        <v/>
      </c>
      <c r="Q28" s="126"/>
      <c r="R28" s="127"/>
      <c r="S28" s="128" t="n">
        <f aca="false">IF(SUM(C28:Q28) &gt; 0, -SUM(C28:Q28), "-")</f>
        <v>-85.9070883885408</v>
      </c>
      <c r="T28" s="138" t="n">
        <f aca="false">IF(S28&lt;0, S28/S$36, "")</f>
        <v>0.0148683171023091</v>
      </c>
      <c r="U28" s="139"/>
      <c r="V28" s="131" t="n">
        <f aca="false">B28</f>
        <v>27</v>
      </c>
      <c r="W28" s="140"/>
      <c r="X28" s="140"/>
      <c r="Z28" s="135"/>
      <c r="AA28" s="136"/>
      <c r="AB28" s="137"/>
      <c r="AC28" s="141" t="str">
        <f aca="false">IF(SUM(Z28:AB28)=0,"-",-SUM(Z28:AB28))</f>
        <v>-</v>
      </c>
      <c r="AD28" s="142" t="s">
        <v>112</v>
      </c>
      <c r="AE28" s="146"/>
      <c r="AF28" s="146"/>
      <c r="AG28" s="146"/>
      <c r="XFD28" s="0"/>
    </row>
    <row r="29" customFormat="false" ht="12.8" hidden="false" customHeight="false" outlineLevel="0" collapsed="false">
      <c r="B29" s="122" t="n">
        <v>28</v>
      </c>
      <c r="C29" s="135" t="n">
        <f aca="true">MAX(NORMSINV(RAND())*20 + 50, 0)</f>
        <v>27.2299654260848</v>
      </c>
      <c r="D29" s="136"/>
      <c r="E29" s="137" t="n">
        <f aca="true">MAX(NORMSINV(RAND())*20 + 50, 0)</f>
        <v>32.17235058893</v>
      </c>
      <c r="F29" s="135" t="n">
        <v>3.33</v>
      </c>
      <c r="G29" s="137"/>
      <c r="H29" s="123" t="n">
        <f aca="true">NORMSINV(RAND())*20 + 50 + 20</f>
        <v>86.298621624228</v>
      </c>
      <c r="I29" s="124"/>
      <c r="J29" s="125"/>
      <c r="K29" s="124" t="str">
        <f aca="false">IF(SUMIF(Budget!B34:B$35, 28 , Budget!D34:D$35)=0, "", SUMIF(Budget!B34:B$35, 28 , Budget!D34:D$35))</f>
        <v/>
      </c>
      <c r="L29" s="124" t="str">
        <f aca="false">IF(SUMIF(Budget!B46:B$53, 28 , Budget!D46:D$53)=0, "", SUMIF(Budget!B46:B$53, 28 , Budget!D46:D$53))</f>
        <v/>
      </c>
      <c r="M29" s="124" t="str">
        <f aca="false">IF(Budget!B31= 28 ,(Budget!D31),"")</f>
        <v/>
      </c>
      <c r="N29" s="124" t="str">
        <f aca="false">IF(Budget!B30= 28 ,(Budget!D30),"")</f>
        <v/>
      </c>
      <c r="O29" s="124" t="str">
        <f aca="false">IF(SUMIF(Budget!B38:B$39, 28 , Budget!D38:D$39)=0, "", SUMIF(Budget!B38:B$39, 28 , Budget!D38:D$39))</f>
        <v/>
      </c>
      <c r="P29" s="124" t="str">
        <f aca="false">IF(SUMIF(Budget!B27:B$28, 28 , Budget!D27:D$28)=0, "", SUMIF(Budget!B27:B$28, 28 , Budget!D27:D$28))</f>
        <v/>
      </c>
      <c r="Q29" s="126"/>
      <c r="R29" s="127"/>
      <c r="S29" s="128" t="n">
        <f aca="false">IF(SUM(C29:Q29) &gt; 0, -SUM(C29:Q29), "-")</f>
        <v>-149.030937639243</v>
      </c>
      <c r="T29" s="138" t="n">
        <f aca="false">IF(S29&lt;0, S29/S$36, "")</f>
        <v>0.0257934389401362</v>
      </c>
      <c r="U29" s="139"/>
      <c r="V29" s="131" t="n">
        <f aca="false">B29</f>
        <v>28</v>
      </c>
      <c r="W29" s="140"/>
      <c r="X29" s="140"/>
      <c r="Z29" s="135"/>
      <c r="AA29" s="136"/>
      <c r="AB29" s="137"/>
      <c r="AC29" s="141" t="str">
        <f aca="false">IF(SUM(Z29:AB29)=0,"-",-SUM(Z29:AB29))</f>
        <v>-</v>
      </c>
      <c r="AD29" s="142" t="s">
        <v>113</v>
      </c>
      <c r="AE29" s="146"/>
      <c r="AF29" s="146"/>
      <c r="AG29" s="146"/>
      <c r="XFD29" s="0"/>
    </row>
    <row r="30" customFormat="false" ht="12.8" hidden="false" customHeight="false" outlineLevel="0" collapsed="false">
      <c r="B30" s="175" t="str">
        <f aca="false">IF((Budget!S42) = "YES", "29", "")</f>
        <v>29</v>
      </c>
      <c r="C30" s="135"/>
      <c r="D30" s="136"/>
      <c r="E30" s="137"/>
      <c r="F30" s="135"/>
      <c r="G30" s="137"/>
      <c r="H30" s="123"/>
      <c r="I30" s="124"/>
      <c r="J30" s="125" t="n">
        <f aca="true">NORMSINV(RAND())*20 + 50 + 20</f>
        <v>62.9571216873077</v>
      </c>
      <c r="K30" s="124" t="str">
        <f aca="false">IF(SUMIF(Budget!B34:B$35, 29 , Budget!D34:D$35)=0, "", SUMIF(Budget!B34:B$35, 29 , Budget!D34:D$35))</f>
        <v/>
      </c>
      <c r="L30" s="124" t="str">
        <f aca="false">IF(SUMIF(Budget!B46:B$53, 29 , Budget!D46:D$53)=0, "", SUMIF(Budget!B46:B$53, 29 , Budget!D46:D$53))</f>
        <v/>
      </c>
      <c r="M30" s="124" t="str">
        <f aca="false">IF(Budget!B31= 29,(Budget!D31),"")</f>
        <v/>
      </c>
      <c r="N30" s="124" t="str">
        <f aca="false">IF(Budget!B30= 29,(Budget!D30),"")</f>
        <v/>
      </c>
      <c r="O30" s="124" t="str">
        <f aca="false">IF(SUMIF(Budget!B38:B$39, 29 , Budget!D38:D$39)=0, "", SUMIF(Budget!B38:B$39, 29 , Budget!D38:D$39))</f>
        <v/>
      </c>
      <c r="P30" s="124" t="str">
        <f aca="false">IF(SUMIF(Budget!B27:B$28, 29 , Budget!D27:D$28)=0, "", SUMIF(Budget!B27:B$28, 29 , Budget!D27:D$28))</f>
        <v/>
      </c>
      <c r="Q30" s="126"/>
      <c r="R30" s="176"/>
      <c r="S30" s="128" t="n">
        <f aca="false">IF(SUM(C30:Q30) &gt; 0, -SUM(C30:Q30), "-")</f>
        <v>-62.9571216873077</v>
      </c>
      <c r="T30" s="138" t="n">
        <f aca="false">IF(S30&lt;0, S30/S$36, "")</f>
        <v>0.0108962655661418</v>
      </c>
      <c r="U30" s="139" t="n">
        <v>6200</v>
      </c>
      <c r="V30" s="177" t="str">
        <f aca="false">B30</f>
        <v>29</v>
      </c>
      <c r="W30" s="140"/>
      <c r="X30" s="140"/>
      <c r="Z30" s="135"/>
      <c r="AA30" s="136"/>
      <c r="AB30" s="137"/>
      <c r="AC30" s="141" t="str">
        <f aca="false">IF(SUM(Z30:AB30)=0,"-",-SUM(Z30:AB30))</f>
        <v>-</v>
      </c>
      <c r="AD30" s="142" t="s">
        <v>114</v>
      </c>
      <c r="AE30" s="146"/>
      <c r="AF30" s="146"/>
      <c r="AG30" s="146"/>
      <c r="XFD30" s="0"/>
    </row>
    <row r="31" customFormat="false" ht="12.8" hidden="false" customHeight="false" outlineLevel="0" collapsed="false">
      <c r="B31" s="178"/>
      <c r="C31" s="179"/>
      <c r="D31" s="180"/>
      <c r="E31" s="181"/>
      <c r="F31" s="179"/>
      <c r="G31" s="181"/>
      <c r="H31" s="179"/>
      <c r="I31" s="180"/>
      <c r="J31" s="181"/>
      <c r="K31" s="180"/>
      <c r="L31" s="180"/>
      <c r="M31" s="180"/>
      <c r="N31" s="180"/>
      <c r="O31" s="180"/>
      <c r="P31" s="180"/>
      <c r="Q31" s="182"/>
      <c r="R31" s="127"/>
      <c r="S31" s="183"/>
      <c r="T31" s="184"/>
      <c r="U31" s="185"/>
      <c r="V31" s="186"/>
      <c r="W31" s="140"/>
      <c r="X31" s="140"/>
      <c r="Z31" s="135"/>
      <c r="AA31" s="136"/>
      <c r="AB31" s="137"/>
      <c r="AC31" s="141"/>
      <c r="AD31" s="142"/>
      <c r="AE31" s="146"/>
      <c r="AF31" s="146"/>
      <c r="AG31" s="146"/>
      <c r="XFD31" s="0"/>
    </row>
    <row r="32" customFormat="false" ht="12.8" hidden="false" customHeight="false" outlineLevel="0" collapsed="false">
      <c r="B32" s="178"/>
      <c r="C32" s="179"/>
      <c r="D32" s="180"/>
      <c r="E32" s="181"/>
      <c r="F32" s="179"/>
      <c r="G32" s="181"/>
      <c r="H32" s="179"/>
      <c r="I32" s="180"/>
      <c r="J32" s="181"/>
      <c r="K32" s="180"/>
      <c r="L32" s="180"/>
      <c r="M32" s="180"/>
      <c r="N32" s="180"/>
      <c r="O32" s="180"/>
      <c r="P32" s="180"/>
      <c r="Q32" s="182"/>
      <c r="R32" s="127"/>
      <c r="S32" s="183"/>
      <c r="T32" s="184"/>
      <c r="U32" s="185"/>
      <c r="V32" s="186"/>
      <c r="W32" s="140"/>
      <c r="X32" s="140"/>
      <c r="Z32" s="147"/>
      <c r="AA32" s="148"/>
      <c r="AB32" s="149"/>
      <c r="AC32" s="150"/>
      <c r="AD32" s="151"/>
      <c r="AE32" s="146"/>
      <c r="AF32" s="146"/>
      <c r="AG32" s="146"/>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117</v>
      </c>
      <c r="AC34" s="164" t="s">
        <v>46</v>
      </c>
      <c r="XFD34" s="0"/>
    </row>
    <row r="35" customFormat="false" ht="23.85" hidden="false" customHeight="true" outlineLevel="0" collapsed="false">
      <c r="B35" s="166" t="s">
        <v>118</v>
      </c>
      <c r="C35" s="167" t="n">
        <f aca="false">IF((C36)&lt;0, C36/S36,"")</f>
        <v>0.0899771057840025</v>
      </c>
      <c r="D35" s="167" t="n">
        <f aca="false">IF((D36)&lt;0, D36/$S36,"")</f>
        <v>0.0375111912251521</v>
      </c>
      <c r="E35" s="167" t="n">
        <f aca="false">IF((E36)&lt;0, E36/$S36,"")</f>
        <v>0.115576353822693</v>
      </c>
      <c r="F35" s="167" t="n">
        <f aca="false">IF((F36)&lt;0, F36/$S36,"")</f>
        <v>0.00979774133835029</v>
      </c>
      <c r="G35" s="167" t="n">
        <f aca="false">IF((G36)&lt;0, G36/$S36,"")</f>
        <v>0.0195638521457725</v>
      </c>
      <c r="H35" s="167" t="n">
        <f aca="false">IF((H36)&lt;0, H36/$S36,"")</f>
        <v>0.0504908644154829</v>
      </c>
      <c r="I35" s="167" t="n">
        <f aca="false">IF((I36)&lt;0, I36/$S36,"")</f>
        <v>0.0428054871515566</v>
      </c>
      <c r="J35" s="167" t="n">
        <f aca="false">IF((J36)&lt;0, J36/$S36,"")</f>
        <v>0.052896290545077</v>
      </c>
      <c r="K35" s="167" t="n">
        <f aca="false">IF((K36)&lt;0, K36/$S36,"")</f>
        <v>0.0518652030889142</v>
      </c>
      <c r="L35" s="167" t="n">
        <f aca="false">IF((L36)&lt;0, L36/$S36,"")</f>
        <v>0.00968697372738855</v>
      </c>
      <c r="M35" s="167" t="n">
        <f aca="false">IF((M36)&lt;0, M36/$S36,"")</f>
        <v>0.00839410801819447</v>
      </c>
      <c r="N35" s="167" t="n">
        <f aca="false">IF((N36)&lt;0, N36/$S36,"")</f>
        <v>0.424032260712917</v>
      </c>
      <c r="O35" s="167" t="n">
        <f aca="false">IF((O36)&lt;0, O36/$S36,"")</f>
        <v>0.028557274701074</v>
      </c>
      <c r="P35" s="167" t="str">
        <f aca="false">IF((P36)&lt;0, P36/$S36,"")</f>
        <v/>
      </c>
      <c r="Q35" s="167" t="n">
        <f aca="false">IF((Q36)&lt;0, Q36/$S36,"")</f>
        <v>0.0588452933234252</v>
      </c>
      <c r="R35" s="167"/>
      <c r="S35" s="164"/>
      <c r="T35" s="164"/>
      <c r="U35" s="164"/>
      <c r="V35" s="164"/>
      <c r="W35" s="164"/>
      <c r="X35" s="165"/>
      <c r="Y35" s="165"/>
      <c r="Z35" s="168" t="str">
        <f aca="false">IF((Z36)&lt;0, Z36/$S36,"")</f>
        <v/>
      </c>
      <c r="AA35" s="168" t="str">
        <f aca="false">IF((AA36)&lt;0, AA36/$S36,"")</f>
        <v/>
      </c>
      <c r="AB35" s="168" t="str">
        <f aca="false">IF((AB36)&lt;0, AB36/$S36,"")</f>
        <v/>
      </c>
      <c r="AC35" s="164"/>
      <c r="XFD35" s="0"/>
    </row>
    <row r="36" customFormat="false" ht="12.8" hidden="false" customHeight="false" outlineLevel="0" collapsed="false">
      <c r="B36" s="169" t="s">
        <v>119</v>
      </c>
      <c r="C36" s="170" t="n">
        <f aca="false">IF(SUM(C2:C32) &gt; 0, -SUM(C2:C32), "-")</f>
        <v>-519.875324580677</v>
      </c>
      <c r="D36" s="170" t="n">
        <f aca="false">IF(SUM(D2:D32) &gt; 0, -SUM(D2:D32), "-")</f>
        <v>-216.734496443995</v>
      </c>
      <c r="E36" s="170" t="n">
        <f aca="false">IF(SUM(E2:E32) &gt; 0, -SUM(E2:E32), "-")</f>
        <v>-667.784253937481</v>
      </c>
      <c r="F36" s="170" t="n">
        <f aca="false">IF(SUM(F2:F32) &gt; 0, -SUM(F2:F32), "-")</f>
        <v>-56.61</v>
      </c>
      <c r="G36" s="170" t="n">
        <f aca="false">IF(SUM(G2:G32) &gt; 0, -SUM(G2:G32), "-")</f>
        <v>-113.037243148803</v>
      </c>
      <c r="H36" s="170" t="n">
        <f aca="false">IF(SUM(H2:H32) &gt; 0, -SUM(H2:H32), "-")</f>
        <v>-291.729260433993</v>
      </c>
      <c r="I36" s="170" t="n">
        <f aca="false">IF(SUM(I2:I32) &gt; 0, -SUM(I2:I32), "-")</f>
        <v>-247.324209117939</v>
      </c>
      <c r="J36" s="170" t="n">
        <f aca="false">IF(SUM(J2:J32) &gt; 0, -SUM(J2:J32), "-")</f>
        <v>-305.627481308973</v>
      </c>
      <c r="K36" s="170" t="n">
        <f aca="false">IF(SUM(K2:K32) &gt; 0, -SUM(K2:K32), "-")</f>
        <v>-299.67</v>
      </c>
      <c r="L36" s="170" t="n">
        <f aca="false">IF(SUM(L2:L32) &gt; 0, -SUM(L2:L32), "-")</f>
        <v>-55.97</v>
      </c>
      <c r="M36" s="170" t="n">
        <f aca="false">IF(SUM(M2:M32) &gt; 0, -SUM(M2:M32), "-")</f>
        <v>-48.5</v>
      </c>
      <c r="N36" s="170" t="n">
        <f aca="false">IF(SUM(N2:N32) &gt; 0, -SUM(N2:N32), "-")</f>
        <v>-2450</v>
      </c>
      <c r="O36" s="170" t="n">
        <f aca="false">IF(SUM(O2:O32) &gt; 0, -SUM(O2:O32), "-")</f>
        <v>-165</v>
      </c>
      <c r="P36" s="170" t="str">
        <f aca="false">IF(SUM(P2:P32) &gt; 0, -SUM(P2:P32), "-")</f>
        <v>-</v>
      </c>
      <c r="Q36" s="170" t="n">
        <f aca="false">IF(SUM(Q2:Q32) &gt; 0, -SUM(Q2:Q32), "-")</f>
        <v>-340</v>
      </c>
      <c r="R36" s="170"/>
      <c r="S36" s="171" t="n">
        <f aca="false">IF(SUM(S2:S32) &lt; 0, SUM(S2:S32), "-")</f>
        <v>-5777.86226897186</v>
      </c>
      <c r="T36" s="171"/>
      <c r="U36" s="171" t="n">
        <f aca="false">IF(SUM(U2:U32) &gt; 0, SUM(U2:U32), "-")</f>
        <v>6500</v>
      </c>
      <c r="V36" s="171" t="n">
        <f aca="false">IF(ISNUMBER(U36),SUM(S36:U36),"-")</f>
        <v>722.137731028141</v>
      </c>
      <c r="W36" s="171"/>
      <c r="Z36" s="170" t="str">
        <f aca="false">IF(SUM(Z2:Z32) &gt; 0, 0-SUM(Z2:Z32), "-")</f>
        <v>-</v>
      </c>
      <c r="AA36" s="170" t="str">
        <f aca="false">IF(SUM(AA2:AA32) &gt; 0, 0-SUM(AA2:AA32), "-")</f>
        <v>-</v>
      </c>
      <c r="AB36" s="170" t="str">
        <f aca="false">IF(SUM(AB2:AB32) &gt; 0, 0-SUM(AB2:AB32), "-")</f>
        <v>-</v>
      </c>
      <c r="AC36" s="172" t="str">
        <f aca="false">IF(SUM(AC2:AC32) &lt; 0, SUM(AC2:AC32), "-")</f>
        <v>-</v>
      </c>
      <c r="XFD36" s="0"/>
    </row>
    <row r="37" customFormat="false" ht="12.8" hidden="false" customHeight="false" outlineLevel="0" collapsed="false">
      <c r="B37" s="173" t="s">
        <v>120</v>
      </c>
      <c r="C37" s="170" t="n">
        <f aca="false">IF(SUM(C2:C32) &gt; 0, -SUM(C2:C32) / (Budget!$S43), "")</f>
        <v>-17.9267353303682</v>
      </c>
      <c r="D37" s="170" t="n">
        <f aca="false">IF(SUM(D2:D32) &gt; 0, -SUM(D2:D32) / (Budget!$S43), "")</f>
        <v>-7.47360332565499</v>
      </c>
      <c r="E37" s="170" t="n">
        <f aca="false">IF(SUM(E2:E32) &gt; 0, -SUM(E2:E32) / (Budget!$S43), "")</f>
        <v>-23.0270432392235</v>
      </c>
      <c r="F37" s="170" t="n">
        <f aca="false">IF(SUM(F2:F32) &gt; 0, -SUM(F2:F32) / (Budget!$S43), "")</f>
        <v>-1.95206896551724</v>
      </c>
      <c r="G37" s="170" t="n">
        <f aca="false">IF(SUM(G2:G32) &gt; 0, -SUM(G2:G32) / (Budget!$S43), "")</f>
        <v>-3.89783597064838</v>
      </c>
      <c r="H37" s="170" t="n">
        <f aca="false">IF(SUM(H2:H32) &gt; 0, -SUM(H2:H32) / (Budget!$S43), "")</f>
        <v>-10.0596296701377</v>
      </c>
      <c r="I37" s="170" t="n">
        <f aca="false">IF(SUM(I2:I32) &gt; 0, -SUM(I2:I32) / (Budget!$S43), "")</f>
        <v>-8.52842100406684</v>
      </c>
      <c r="J37" s="170" t="n">
        <f aca="false">IF(SUM(J2:J32) &gt; 0, -SUM(J2:J32) / (Budget!$S43), "")</f>
        <v>-10.5388786658267</v>
      </c>
      <c r="K37" s="170" t="n">
        <f aca="false">IF(SUM(K2:K32) &gt; 0, -SUM(K2:K32) / (Budget!$S43), "")</f>
        <v>-10.3334482758621</v>
      </c>
      <c r="L37" s="170" t="n">
        <f aca="false">IF(SUM(L2:L32) &gt; 0, -SUM(L2:L32) / (Budget!$S43), "")</f>
        <v>-1.93</v>
      </c>
      <c r="M37" s="170" t="n">
        <f aca="false">IF(SUM(M2:M32) &gt; 0, -SUM(M2:M32) / (Budget!$S43), "")</f>
        <v>-1.67241379310345</v>
      </c>
      <c r="N37" s="170" t="n">
        <f aca="false">IF(SUM(N2:N32) &gt; 0, -SUM(N2:N32) / (Budget!$S43), "")</f>
        <v>-84.4827586206897</v>
      </c>
      <c r="O37" s="170" t="n">
        <f aca="false">IF(SUM(O2:O32) &gt; 0, -SUM(O2:O32) / (Budget!$S43), "")</f>
        <v>-5.68965517241379</v>
      </c>
      <c r="P37" s="170" t="str">
        <f aca="false">IF(SUM(P2:P32) &gt; 0, -SUM(P2:P32) / (Budget!$S43), "")</f>
        <v/>
      </c>
      <c r="Q37" s="170" t="n">
        <f aca="false">IF(SUM(Q2:Q32) &gt; 0, -SUM(Q2:Q32) / (Budget!$S43), "")</f>
        <v>-11.7241379310345</v>
      </c>
      <c r="R37" s="170"/>
      <c r="S37" s="174" t="n">
        <f aca="false">IF(SUM(S2:S32) &lt; 0, SUM(S2:S32)/31, "")</f>
        <v>-186.382653837802</v>
      </c>
      <c r="T37" s="174"/>
      <c r="U37" s="174" t="n">
        <f aca="false">IF(SUM(U2:U32) &gt; 0, SUM(U2:U32)/31, "")</f>
        <v>209.677419354839</v>
      </c>
      <c r="V37" s="174" t="n">
        <f aca="false">IF(ISNUMBER(U37),SUM(S37:U37),"")</f>
        <v>23.2947655170371</v>
      </c>
      <c r="W37" s="174"/>
      <c r="Z37" s="170" t="str">
        <f aca="false">IF(SUM(Z2:Z32) &gt; 0, 0-SUM(Z2:Z32)/ (Budget!$S43), "")</f>
        <v/>
      </c>
      <c r="AA37" s="170" t="str">
        <f aca="false">IF(SUM(AA2:AA32) &gt; 0, 0-SUM(AA2:AA32)/ (Budget!$S43), "")</f>
        <v/>
      </c>
      <c r="AB37" s="170" t="str">
        <f aca="false">IF(SUM(AB2:AB32) &gt; 0, 0-SUM(AB2:AB32)/ (Budget!$S43), "")</f>
        <v/>
      </c>
      <c r="AC37" s="174" t="str">
        <f aca="false">IF(SUM(AC2:AC32) &lt; 0, SUM(AC2:AC32)/ (Budget!$S43), "")</f>
        <v/>
      </c>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C2:Q30">
    <cfRule type="dataBar" priority="4">
      <dataBar showValue="1" minLength="0" maxLength="100">
        <cfvo type="min" val="0"/>
        <cfvo type="max" val="0"/>
        <color rgb="FFAFD095"/>
      </dataBar>
      <extLst>
        <ext xmlns:x14="http://schemas.microsoft.com/office/spreadsheetml/2009/9/main" uri="{B025F937-C7B1-47D3-B67F-A62EFF666E3E}">
          <x14:id>{5C11F2F2-9BC7-48D7-82A0-AB54351978DF}</x14:id>
        </ext>
      </extLst>
    </cfRule>
  </conditionalFormatting>
  <conditionalFormatting sqref="C31:Q32">
    <cfRule type="dataBar" priority="5">
      <dataBar showValue="1" minLength="0" maxLength="100">
        <cfvo type="min" val="0"/>
        <cfvo type="max" val="0"/>
        <color rgb="FFAFD095"/>
      </dataBar>
      <extLst>
        <ext xmlns:x14="http://schemas.microsoft.com/office/spreadsheetml/2009/9/main" uri="{B025F937-C7B1-47D3-B67F-A62EFF666E3E}">
          <x14:id>{37179C31-3651-46AF-ADB4-C4572133BAC8}</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5C11F2F2-9BC7-48D7-82A0-AB54351978DF}">
            <x14:dataBar minLength="0" maxLength="100" axisPosition="automatic" gradient="true">
              <x14:cfvo type="autoMin"/>
              <x14:cfvo type="autoMax"/>
              <x14:negativeFillColor rgb="FFFF0000"/>
              <x14:axisColor rgb="FF000000"/>
            </x14:dataBar>
          </x14:cfRule>
          <xm:sqref>C2:Q30</xm:sqref>
        </x14:conditionalFormatting>
        <x14:conditionalFormatting xmlns:xm="http://schemas.microsoft.com/office/excel/2006/main">
          <x14:cfRule type="dataBar" id="{37179C31-3651-46AF-ADB4-C4572133BAC8}">
            <x14:dataBar minLength="0" maxLength="100" axisPosition="automatic" gradient="true">
              <x14:cfvo type="autoMin"/>
              <x14:cfvo type="autoMax"/>
              <x14:negativeFillColor rgb="FFFF0000"/>
              <x14:axisColor rgb="FF000000"/>
            </x14:dataBar>
          </x14:cfRule>
          <xm:sqref>C31:Q32</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U2" activeCellId="0" sqref="U2"/>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13</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81</v>
      </c>
      <c r="AA1" s="118"/>
      <c r="AB1" s="118"/>
      <c r="AC1" s="119" t="s">
        <v>5</v>
      </c>
      <c r="AD1" s="119"/>
      <c r="AE1" s="119"/>
    </row>
    <row r="2" s="24" customFormat="true" ht="14.15" hidden="false" customHeight="true" outlineLevel="0" collapsed="false">
      <c r="B2" s="122" t="n">
        <v>1</v>
      </c>
      <c r="C2" s="123"/>
      <c r="D2" s="124"/>
      <c r="E2" s="125"/>
      <c r="F2" s="123" t="n">
        <v>3.33</v>
      </c>
      <c r="G2" s="125"/>
      <c r="H2" s="123"/>
      <c r="I2" s="124"/>
      <c r="J2" s="125"/>
      <c r="K2" s="124" t="n">
        <f aca="false">IF(SUMIF(Budget!B34:B$35, 1 , Budget!E34:E$35)=0, "", SUMIF(Budget!B34:B$35, 1 , Budget!E34:E$35))</f>
        <v>75</v>
      </c>
      <c r="L2" s="124" t="str">
        <f aca="false">IF(SUMIF(Budget!B46:B$53, 1 , Budget!E46:E$53)=0, "", SUMIF(Budget!B46:B$53, 1 , Budget!E46:E$53))</f>
        <v/>
      </c>
      <c r="M2" s="124" t="str">
        <f aca="false">IF(Budget!B31= 1 ,(Budget!E31),"")</f>
        <v/>
      </c>
      <c r="N2" s="124" t="n">
        <f aca="false">IF(Budget!B30= 1 ,(Budget!E30),"")</f>
        <v>2450</v>
      </c>
      <c r="O2" s="124" t="n">
        <f aca="false">IF(SUMIF(Budget!B38:B$39, 1 , Budget!E38:E$39)=0, "", SUMIF(Budget!B38:B$39, 1 , Budget!E38:E$39))</f>
        <v>65</v>
      </c>
      <c r="P2" s="124" t="str">
        <f aca="false">IF(SUMIF(Budget!B27:B$28, 1 , Budget!E27:E$28)=0, "", SUMIF(Budget!B27:B$28, 1 , Budget!E27:E$28))</f>
        <v/>
      </c>
      <c r="Q2" s="126"/>
      <c r="R2" s="127"/>
      <c r="S2" s="128" t="n">
        <f aca="false">IF(SUM(C2:Q2) &gt; 0, -SUM(C2:Q2), "-")</f>
        <v>-2593.33</v>
      </c>
      <c r="T2" s="129" t="n">
        <f aca="false">IF(S2&lt;0, S2/S$36, "")</f>
        <v>0.448790701343688</v>
      </c>
      <c r="U2" s="130"/>
      <c r="V2" s="131" t="n">
        <f aca="false">B2</f>
        <v>1</v>
      </c>
      <c r="W2" s="132" t="s">
        <v>82</v>
      </c>
      <c r="X2" s="132"/>
      <c r="Z2" s="123"/>
      <c r="AA2" s="124"/>
      <c r="AB2" s="125"/>
      <c r="AC2" s="126" t="str">
        <f aca="false">IF(SUM(Z2:AB2)=0,"-",-SUM(Z2:AB2))</f>
        <v>-</v>
      </c>
      <c r="AD2" s="133" t="s">
        <v>83</v>
      </c>
      <c r="AE2" s="134" t="s">
        <v>84</v>
      </c>
      <c r="AF2" s="134"/>
      <c r="AG2" s="103" t="s">
        <v>70</v>
      </c>
      <c r="XFD2" s="0"/>
    </row>
    <row r="3" customFormat="false" ht="12.8" hidden="false" customHeight="true" outlineLevel="0" collapsed="false">
      <c r="B3" s="122" t="n">
        <v>2</v>
      </c>
      <c r="C3" s="135"/>
      <c r="D3" s="136"/>
      <c r="E3" s="137"/>
      <c r="F3" s="135"/>
      <c r="G3" s="137"/>
      <c r="H3" s="123"/>
      <c r="I3" s="124"/>
      <c r="J3" s="125"/>
      <c r="K3" s="124" t="str">
        <f aca="false">IF(SUMIF(Budget!B34:B$35, 2 , Budget!E34:E$35)=0, "", SUMIF(Budget!B34:B$35, 2 , Budget!E34:E$35))</f>
        <v/>
      </c>
      <c r="L3" s="124" t="n">
        <f aca="false">IF(SUMIF(Budget!B46:B$53, 2 , Budget!E46:E$53)=0, "", SUMIF(Budget!B46:B$53, 2 , Budget!E46:E$53))</f>
        <v>10.99</v>
      </c>
      <c r="M3" s="124" t="str">
        <f aca="false">IF(Budget!B31= 2 ,(Budget!E31),"")</f>
        <v/>
      </c>
      <c r="N3" s="124" t="str">
        <f aca="false">IF(Budget!B30= 2 ,(Budget!E30),"")</f>
        <v/>
      </c>
      <c r="O3" s="124" t="str">
        <f aca="false">IF(SUMIF(Budget!B38:B$39, 2 , Budget!E38:E$39)=0, "", SUMIF(Budget!B38:B$39, 2 , Budget!E38:E$39))</f>
        <v/>
      </c>
      <c r="P3" s="124" t="str">
        <f aca="false">IF(SUMIF(Budget!B27:B$28, 2 , Budget!E27:E$28)=0, "", SUMIF(Budget!B27:B$28, 2 , Budget!E27:E$28))</f>
        <v/>
      </c>
      <c r="Q3" s="126"/>
      <c r="R3" s="127"/>
      <c r="S3" s="128" t="n">
        <f aca="false">IF(SUM(C3:Q3) &gt; 0, -SUM(C3:Q3), "-")</f>
        <v>-10.99</v>
      </c>
      <c r="T3" s="138" t="n">
        <f aca="false">IF(S3&lt;0, S3/S$36, "")</f>
        <v>0.00190188283317863</v>
      </c>
      <c r="U3" s="139"/>
      <c r="V3" s="131" t="n">
        <f aca="false">B3</f>
        <v>2</v>
      </c>
      <c r="W3" s="140" t="s">
        <v>85</v>
      </c>
      <c r="X3" s="140"/>
      <c r="Z3" s="135"/>
      <c r="AA3" s="136"/>
      <c r="AB3" s="137"/>
      <c r="AC3" s="141" t="str">
        <f aca="false">IF(SUM(Z3:AB3)=0,"-",-SUM(Z3:AB3))</f>
        <v>-</v>
      </c>
      <c r="AD3" s="142" t="s">
        <v>86</v>
      </c>
      <c r="AE3" s="143"/>
      <c r="XFD3" s="0"/>
    </row>
    <row r="4" customFormat="false" ht="12.8" hidden="false" customHeight="false" outlineLevel="0" collapsed="false">
      <c r="B4" s="122" t="n">
        <v>3</v>
      </c>
      <c r="C4" s="135" t="n">
        <f aca="true">MAX(NORMSINV(RAND())*20 + 50, 0)</f>
        <v>55.7497009922551</v>
      </c>
      <c r="D4" s="136"/>
      <c r="E4" s="137" t="n">
        <f aca="true">MAX(NORMSINV(RAND())*20 + 50, 0)</f>
        <v>5.42904641908025</v>
      </c>
      <c r="F4" s="135" t="n">
        <v>3.33</v>
      </c>
      <c r="G4" s="137" t="n">
        <f aca="true">NORMSINV(RAND())*10 + 20 + 10</f>
        <v>34.0884254437521</v>
      </c>
      <c r="H4" s="123"/>
      <c r="I4" s="124"/>
      <c r="J4" s="125"/>
      <c r="K4" s="124" t="str">
        <f aca="false">IF(SUMIF(Budget!B34:B$35, 3 , Budget!E34:E$35)=0, "", SUMIF(Budget!B34:B$35, 3 , Budget!E34:E$35))</f>
        <v/>
      </c>
      <c r="L4" s="124" t="str">
        <f aca="false">IF(SUMIF(Budget!B46:B$53, 3 , Budget!E46:E$53)=0, "", SUMIF(Budget!B46:B$53, 3 , Budget!E46:E$53))</f>
        <v/>
      </c>
      <c r="M4" s="124" t="str">
        <f aca="false">IF(Budget!B31= 3 ,(Budget!E31),"")</f>
        <v/>
      </c>
      <c r="N4" s="124" t="str">
        <f aca="false">IF(Budget!B30= 3 ,(Budget!E30),"")</f>
        <v/>
      </c>
      <c r="O4" s="124" t="n">
        <f aca="false">IF(SUMIF(Budget!B38:B$39, 3 , Budget!E38:E$39)=0, "", SUMIF(Budget!B38:B$39, 3 , Budget!E38:E$39))</f>
        <v>100</v>
      </c>
      <c r="P4" s="124" t="str">
        <f aca="false">IF(SUMIF(Budget!B27:B$28, 3 , Budget!E27:E$28)=0, "", SUMIF(Budget!B27:B$28, 3 , Budget!E27:E$28))</f>
        <v/>
      </c>
      <c r="Q4" s="126"/>
      <c r="R4" s="127"/>
      <c r="S4" s="128" t="n">
        <f aca="false">IF(SUM(C4:Q4) &gt; 0, -SUM(C4:Q4), "-")</f>
        <v>-198.597172855088</v>
      </c>
      <c r="T4" s="138" t="n">
        <f aca="false">IF(S4&lt;0, S4/S$36, "")</f>
        <v>0.0343683852384804</v>
      </c>
      <c r="U4" s="139"/>
      <c r="V4" s="131" t="n">
        <f aca="false">B4</f>
        <v>3</v>
      </c>
      <c r="W4" s="140"/>
      <c r="X4" s="140"/>
      <c r="Z4" s="135"/>
      <c r="AA4" s="136"/>
      <c r="AB4" s="137"/>
      <c r="AC4" s="141" t="str">
        <f aca="false">IF(SUM(Z4:AB4)=0,"-",-SUM(Z4:AB4))</f>
        <v>-</v>
      </c>
      <c r="AD4" s="142" t="s">
        <v>87</v>
      </c>
      <c r="AE4" s="144" t="str">
        <f aca="false">IF((AG2="YES"),"Spent", "")</f>
        <v/>
      </c>
      <c r="AF4" s="59" t="str">
        <f aca="false">IF(AG2="YES", IF(SUM(AC2:AC32) &lt; 0, IF(COUNT(AC2:AC32)=0, "Error: No Data", SUM(AC2:AC32) / COUNT(AC2:AC32)), ""), "")</f>
        <v/>
      </c>
      <c r="AG4" s="1" t="str">
        <f aca="false">IF((AG2="YES"),"per day.", "")</f>
        <v/>
      </c>
      <c r="XFD4" s="0"/>
    </row>
    <row r="5" customFormat="false" ht="12.8" hidden="false" customHeight="false" outlineLevel="0" collapsed="false">
      <c r="B5" s="122" t="n">
        <v>4</v>
      </c>
      <c r="C5" s="135"/>
      <c r="D5" s="136"/>
      <c r="E5" s="137" t="n">
        <f aca="true">MAX(NORMSINV(RAND())*20 + 50, 0)</f>
        <v>53.7546584558923</v>
      </c>
      <c r="F5" s="135" t="n">
        <v>3.33</v>
      </c>
      <c r="G5" s="137"/>
      <c r="H5" s="123" t="n">
        <f aca="true">NORMSINV(RAND())*20 + 50 + 20</f>
        <v>82.6715857071782</v>
      </c>
      <c r="I5" s="124"/>
      <c r="J5" s="125"/>
      <c r="K5" s="124" t="str">
        <f aca="false">IF(SUMIF(Budget!B34:B$35, 4 , Budget!E34:E$35)=0, "", SUMIF(Budget!B34:B$35, 4 , Budget!E34:E$35))</f>
        <v/>
      </c>
      <c r="L5" s="124" t="str">
        <f aca="false">IF(SUMIF(Budget!B46:B$53, 4 , Budget!E46:E$53)=0, "", SUMIF(Budget!B46:B$53, 4 , Budget!E46:E$53))</f>
        <v/>
      </c>
      <c r="M5" s="124" t="str">
        <f aca="false">IF(Budget!B31= 4 ,(Budget!E31),"")</f>
        <v/>
      </c>
      <c r="N5" s="124" t="str">
        <f aca="false">IF(Budget!B30= 4 ,(Budget!E30),"")</f>
        <v/>
      </c>
      <c r="O5" s="124" t="str">
        <f aca="false">IF(SUMIF(Budget!B38:B$39, 4 , Budget!E38:E$39)=0, "", SUMIF(Budget!B38:B$39, 4 , Budget!E38:E$39))</f>
        <v/>
      </c>
      <c r="P5" s="124" t="str">
        <f aca="false">IF(SUMIF(Budget!B27:B$28, 4 , Budget!E27:E$28)=0, "", SUMIF(Budget!B27:B$28, 4 , Budget!E27:E$28))</f>
        <v/>
      </c>
      <c r="Q5" s="126"/>
      <c r="R5" s="127"/>
      <c r="S5" s="128" t="n">
        <f aca="false">IF(SUM(C5:Q5) &gt; 0, -SUM(C5:Q5), "-")</f>
        <v>-139.756244163071</v>
      </c>
      <c r="T5" s="138" t="n">
        <f aca="false">IF(S5&lt;0, S5/S$36, "")</f>
        <v>0.0241856234397875</v>
      </c>
      <c r="U5" s="139"/>
      <c r="V5" s="131" t="n">
        <f aca="false">B5</f>
        <v>4</v>
      </c>
      <c r="W5" s="140"/>
      <c r="X5" s="140"/>
      <c r="Z5" s="135"/>
      <c r="AA5" s="136"/>
      <c r="AB5" s="137"/>
      <c r="AC5" s="141" t="str">
        <f aca="false">IF(SUM(Z5:AB5)=0,"-",-SUM(Z5:AB5))</f>
        <v>-</v>
      </c>
      <c r="AD5" s="142" t="s">
        <v>88</v>
      </c>
      <c r="XFD5" s="0"/>
    </row>
    <row r="6" customFormat="false" ht="12.8" hidden="false" customHeight="false" outlineLevel="0" collapsed="false">
      <c r="B6" s="122" t="n">
        <v>5</v>
      </c>
      <c r="C6" s="135" t="n">
        <f aca="true">MAX(NORMSINV(RAND())*20 + 50, 0)</f>
        <v>10.1274739539938</v>
      </c>
      <c r="D6" s="136"/>
      <c r="E6" s="137"/>
      <c r="F6" s="135" t="n">
        <v>3.33</v>
      </c>
      <c r="G6" s="137"/>
      <c r="H6" s="123" t="n">
        <f aca="true">NORMSINV(RAND())*20 + 50 + 20</f>
        <v>59.0179056617897</v>
      </c>
      <c r="I6" s="124" t="n">
        <f aca="true">NORMSINV(RAND())*20 + 50 + 20</f>
        <v>58.52406425331</v>
      </c>
      <c r="J6" s="125" t="n">
        <f aca="true">NORMSINV(RAND())*20 + 50 + 20</f>
        <v>42.5730465210893</v>
      </c>
      <c r="K6" s="124" t="str">
        <f aca="false">IF(SUMIF(Budget!B34:B$35, 5 , Budget!E34:E$35)=0, "", SUMIF(Budget!B34:B$35, 5 , Budget!E34:E$35))</f>
        <v/>
      </c>
      <c r="L6" s="124" t="str">
        <f aca="false">IF(SUMIF(Budget!B46:B$53, 5 , Budget!E46:E$53)=0, "", SUMIF(Budget!B46:B$53, 5 , Budget!E46:E$53))</f>
        <v/>
      </c>
      <c r="M6" s="124" t="str">
        <f aca="false">IF(Budget!B31= 5 ,(Budget!E31),"")</f>
        <v/>
      </c>
      <c r="N6" s="124" t="str">
        <f aca="false">IF(Budget!B30= 5 ,(Budget!E30),"")</f>
        <v/>
      </c>
      <c r="O6" s="124" t="str">
        <f aca="false">IF(SUMIF(Budget!B38:B$39, 5 , Budget!E38:E$39)=0, "", SUMIF(Budget!B38:B$39, 5 , Budget!E38:E$39))</f>
        <v/>
      </c>
      <c r="P6" s="124" t="str">
        <f aca="false">IF(SUMIF(Budget!B27:B$28, 5 , Budget!E27:E$28)=0, "", SUMIF(Budget!B27:B$28, 5 , Budget!E27:E$28))</f>
        <v/>
      </c>
      <c r="Q6" s="126" t="n">
        <f aca="false">RANDBETWEEN(1, 20) * 10</f>
        <v>100</v>
      </c>
      <c r="R6" s="127"/>
      <c r="S6" s="128" t="n">
        <f aca="false">IF(SUM(C6:Q6) &gt; 0, -SUM(C6:Q6), "-")</f>
        <v>-273.572490390183</v>
      </c>
      <c r="T6" s="138" t="n">
        <f aca="false">IF(S6&lt;0, S6/S$36, "")</f>
        <v>0.0473432960057337</v>
      </c>
      <c r="U6" s="139"/>
      <c r="V6" s="131" t="n">
        <f aca="false">B6</f>
        <v>5</v>
      </c>
      <c r="W6" s="140"/>
      <c r="X6" s="140"/>
      <c r="Z6" s="135"/>
      <c r="AA6" s="136"/>
      <c r="AB6" s="137"/>
      <c r="AC6" s="141" t="str">
        <f aca="false">IF(SUM(Z6:AB6)=0,"-",-SUM(Z6:AB6))</f>
        <v>-</v>
      </c>
      <c r="AD6" s="142" t="s">
        <v>89</v>
      </c>
      <c r="AE6" s="145" t="s">
        <v>72</v>
      </c>
      <c r="XFD6" s="0"/>
    </row>
    <row r="7" customFormat="false" ht="12.8" hidden="false" customHeight="true" outlineLevel="0" collapsed="false">
      <c r="B7" s="122" t="n">
        <v>6</v>
      </c>
      <c r="C7" s="135"/>
      <c r="D7" s="136"/>
      <c r="E7" s="137"/>
      <c r="F7" s="135"/>
      <c r="G7" s="137"/>
      <c r="H7" s="123"/>
      <c r="I7" s="124"/>
      <c r="J7" s="125"/>
      <c r="K7" s="124" t="str">
        <f aca="false">IF(SUMIF(Budget!B34:B$35, 6 , Budget!E34:E$35)=0, "", SUMIF(Budget!B34:B$35, 6 , Budget!E34:E$35))</f>
        <v/>
      </c>
      <c r="L7" s="124" t="str">
        <f aca="false">IF(SUMIF(Budget!B46:B$53, 6 , Budget!E46:E$53)=0, "", SUMIF(Budget!B46:B$53, 6 , Budget!E46:E$53))</f>
        <v/>
      </c>
      <c r="M7" s="124" t="str">
        <f aca="false">IF(Budget!B31= 6 ,(Budget!E31),"")</f>
        <v/>
      </c>
      <c r="N7" s="124" t="str">
        <f aca="false">IF(Budget!B30= 6 ,(Budget!E30),"")</f>
        <v/>
      </c>
      <c r="O7" s="124" t="str">
        <f aca="false">IF(SUMIF(Budget!B38:B$39, 6 , Budget!E38:E$39)=0, "", SUMIF(Budget!B38:B$39, 6 , Budget!E38:E$39))</f>
        <v/>
      </c>
      <c r="P7" s="124" t="str">
        <f aca="false">IF(SUMIF(Budget!B27:B$28, 6 , Budget!E27:E$28)=0, "", SUMIF(Budget!B27:B$28, 6 , Budget!E27:E$28))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90</v>
      </c>
      <c r="AE7" s="146" t="s">
        <v>91</v>
      </c>
      <c r="AF7" s="146"/>
      <c r="AG7" s="146"/>
      <c r="XFD7" s="0"/>
    </row>
    <row r="8" customFormat="false" ht="12.8" hidden="false" customHeight="false" outlineLevel="0" collapsed="false">
      <c r="B8" s="122" t="n">
        <v>7</v>
      </c>
      <c r="C8" s="135"/>
      <c r="D8" s="136"/>
      <c r="E8" s="137" t="n">
        <f aca="true">MAX(NORMSINV(RAND())*20 + 50, 0)</f>
        <v>25.3478192280588</v>
      </c>
      <c r="F8" s="135"/>
      <c r="G8" s="137"/>
      <c r="H8" s="123"/>
      <c r="I8" s="124"/>
      <c r="J8" s="125"/>
      <c r="K8" s="124" t="str">
        <f aca="false">IF(SUMIF(Budget!B34:B$35, 7 , Budget!E34:E$35)=0, "", SUMIF(Budget!B34:B$35, 7 , Budget!E34:E$35))</f>
        <v/>
      </c>
      <c r="L8" s="124" t="str">
        <f aca="false">IF(SUMIF(Budget!B46:B$53, 7 , Budget!E46:E$53)=0, "", SUMIF(Budget!B46:B$53, 7 , Budget!E46:E$53))</f>
        <v/>
      </c>
      <c r="M8" s="124" t="str">
        <f aca="false">IF(Budget!B31= 7 ,(Budget!E31),"")</f>
        <v/>
      </c>
      <c r="N8" s="124" t="str">
        <f aca="false">IF(Budget!B30= 7 ,(Budget!E30),"")</f>
        <v/>
      </c>
      <c r="O8" s="124" t="str">
        <f aca="false">IF(SUMIF(Budget!B38:B$39, 7 , Budget!E38:E$39)=0, "", SUMIF(Budget!B38:B$39, 7 , Budget!E38:E$39))</f>
        <v/>
      </c>
      <c r="P8" s="124" t="str">
        <f aca="false">IF(SUMIF(Budget!B27:B$28, 7 , Budget!E27:E$28)=0, "", SUMIF(Budget!B27:B$28, 7 , Budget!E27:E$28))</f>
        <v/>
      </c>
      <c r="Q8" s="126"/>
      <c r="R8" s="127"/>
      <c r="S8" s="128" t="n">
        <f aca="false">IF(SUM(C8:Q8) &gt; 0, -SUM(C8:Q8), "-")</f>
        <v>-25.3478192280588</v>
      </c>
      <c r="T8" s="138" t="n">
        <f aca="false">IF(S8&lt;0, S8/S$36, "")</f>
        <v>0.00438658619184352</v>
      </c>
      <c r="U8" s="139"/>
      <c r="V8" s="131" t="n">
        <f aca="false">B8</f>
        <v>7</v>
      </c>
      <c r="W8" s="140"/>
      <c r="X8" s="140"/>
      <c r="Z8" s="135"/>
      <c r="AA8" s="136"/>
      <c r="AB8" s="137"/>
      <c r="AC8" s="141" t="str">
        <f aca="false">IF(SUM(Z8:AB8)=0,"-",-SUM(Z8:AB8))</f>
        <v>-</v>
      </c>
      <c r="AD8" s="142" t="s">
        <v>92</v>
      </c>
      <c r="AE8" s="146"/>
      <c r="AF8" s="146"/>
      <c r="AG8" s="146"/>
      <c r="XFD8" s="0"/>
    </row>
    <row r="9" customFormat="false" ht="12.8" hidden="false" customHeight="false" outlineLevel="0" collapsed="false">
      <c r="B9" s="122" t="n">
        <v>8</v>
      </c>
      <c r="C9" s="135"/>
      <c r="D9" s="136"/>
      <c r="E9" s="137"/>
      <c r="F9" s="135" t="n">
        <v>3.33</v>
      </c>
      <c r="G9" s="137" t="n">
        <f aca="true">NORMSINV(RAND())*10 + 20 + 10</f>
        <v>17.375262329658</v>
      </c>
      <c r="H9" s="123"/>
      <c r="I9" s="124" t="n">
        <f aca="true">NORMSINV(RAND())*20 + 50 + 20</f>
        <v>61.399171627043</v>
      </c>
      <c r="J9" s="125" t="n">
        <f aca="true">NORMSINV(RAND())*20 + 50 + 20</f>
        <v>54.688488235837</v>
      </c>
      <c r="K9" s="124" t="str">
        <f aca="false">IF(SUMIF(Budget!B34:B$35, 8 , Budget!E34:E$35)=0, "", SUMIF(Budget!B34:B$35, 8 , Budget!E34:E$35))</f>
        <v/>
      </c>
      <c r="L9" s="124" t="str">
        <f aca="false">IF(SUMIF(Budget!B46:B$53, 8 , Budget!E46:E$53)=0, "", SUMIF(Budget!B46:B$53, 8 , Budget!E46:E$53))</f>
        <v/>
      </c>
      <c r="M9" s="124" t="str">
        <f aca="false">IF(Budget!B31= 8 ,(Budget!E31),"")</f>
        <v/>
      </c>
      <c r="N9" s="124" t="str">
        <f aca="false">IF(Budget!B30= 8 ,(Budget!E30),"")</f>
        <v/>
      </c>
      <c r="O9" s="124" t="str">
        <f aca="false">IF(SUMIF(Budget!B38:B$39, 8 , Budget!E38:E$39)=0, "", SUMIF(Budget!B38:B$39, 8 , Budget!E38:E$39))</f>
        <v/>
      </c>
      <c r="P9" s="124" t="str">
        <f aca="false">IF(SUMIF(Budget!B27:B$28, 8 , Budget!E27:E$28)=0, "", SUMIF(Budget!B27:B$28, 8 , Budget!E27:E$28))</f>
        <v/>
      </c>
      <c r="Q9" s="126"/>
      <c r="R9" s="127"/>
      <c r="S9" s="128" t="n">
        <f aca="false">IF(SUM(C9:Q9) &gt; 0, -SUM(C9:Q9), "-")</f>
        <v>-136.792922192538</v>
      </c>
      <c r="T9" s="138" t="n">
        <f aca="false">IF(S9&lt;0, S9/S$36, "")</f>
        <v>0.0236728034957532</v>
      </c>
      <c r="U9" s="139"/>
      <c r="V9" s="131" t="n">
        <f aca="false">B9</f>
        <v>8</v>
      </c>
      <c r="W9" s="140"/>
      <c r="X9" s="140"/>
      <c r="Z9" s="135"/>
      <c r="AA9" s="136"/>
      <c r="AB9" s="137"/>
      <c r="AC9" s="141" t="str">
        <f aca="false">IF(SUM(Z9:AB9)=0,"-",-SUM(Z9:AB9))</f>
        <v>-</v>
      </c>
      <c r="AD9" s="142" t="s">
        <v>93</v>
      </c>
      <c r="AE9" s="146"/>
      <c r="AF9" s="146"/>
      <c r="AG9" s="146"/>
      <c r="XFD9" s="0"/>
    </row>
    <row r="10" customFormat="false" ht="12.8" hidden="false" customHeight="false" outlineLevel="0" collapsed="false">
      <c r="B10" s="122" t="n">
        <v>9</v>
      </c>
      <c r="C10" s="135"/>
      <c r="D10" s="136" t="n">
        <f aca="true">MAX(NORMSINV(RAND())*20 + 50, 0)</f>
        <v>65.0155984522207</v>
      </c>
      <c r="E10" s="137" t="n">
        <f aca="true">MAX(NORMSINV(RAND())*20 + 50, 0)</f>
        <v>76.5463655351038</v>
      </c>
      <c r="F10" s="135"/>
      <c r="G10" s="137"/>
      <c r="H10" s="123"/>
      <c r="I10" s="124"/>
      <c r="J10" s="125"/>
      <c r="K10" s="124" t="str">
        <f aca="false">IF(SUMIF(Budget!B34:B$35, 9 , Budget!E34:E$35)=0, "", SUMIF(Budget!B34:B$35, 9 , Budget!E34:E$35))</f>
        <v/>
      </c>
      <c r="L10" s="124" t="str">
        <f aca="false">IF(SUMIF(Budget!B46:B$53, 9 , Budget!E46:E$53)=0, "", SUMIF(Budget!B46:B$53, 9 , Budget!E46:E$53))</f>
        <v/>
      </c>
      <c r="M10" s="124" t="str">
        <f aca="false">IF(Budget!B31= 9 ,(Budget!E31),"")</f>
        <v/>
      </c>
      <c r="N10" s="124" t="str">
        <f aca="false">IF(Budget!B30= 9 ,(Budget!E30),"")</f>
        <v/>
      </c>
      <c r="O10" s="124" t="str">
        <f aca="false">IF(SUMIF(Budget!B38:B$39, 9 , Budget!E38:E$39)=0, "", SUMIF(Budget!B38:B$39, 9 , Budget!E38:E$39))</f>
        <v/>
      </c>
      <c r="P10" s="124" t="str">
        <f aca="false">IF(SUMIF(Budget!B27:B$28, 9 , Budget!E27:E$28)=0, "", SUMIF(Budget!B27:B$28, 9 , Budget!E27:E$28))</f>
        <v/>
      </c>
      <c r="Q10" s="126"/>
      <c r="R10" s="127"/>
      <c r="S10" s="128" t="n">
        <f aca="false">IF(SUM(C10:Q10) &gt; 0, -SUM(C10:Q10), "-")</f>
        <v>-141.561963987325</v>
      </c>
      <c r="T10" s="138" t="n">
        <f aca="false">IF(S10&lt;0, S10/S$36, "")</f>
        <v>0.0244981136613779</v>
      </c>
      <c r="U10" s="139"/>
      <c r="V10" s="131" t="n">
        <f aca="false">B10</f>
        <v>9</v>
      </c>
      <c r="W10" s="140"/>
      <c r="X10" s="140"/>
      <c r="Z10" s="135"/>
      <c r="AA10" s="136"/>
      <c r="AB10" s="137"/>
      <c r="AC10" s="141" t="str">
        <f aca="false">IF(SUM(Z10:AB10)=0,"-",-SUM(Z10:AB10))</f>
        <v>-</v>
      </c>
      <c r="AD10" s="142" t="s">
        <v>94</v>
      </c>
      <c r="AE10" s="146"/>
      <c r="AF10" s="146"/>
      <c r="AG10" s="146"/>
      <c r="XFD10" s="0"/>
    </row>
    <row r="11" customFormat="false" ht="12.8" hidden="false" customHeight="false" outlineLevel="0" collapsed="false">
      <c r="B11" s="122" t="n">
        <v>10</v>
      </c>
      <c r="C11" s="135"/>
      <c r="D11" s="136"/>
      <c r="E11" s="137"/>
      <c r="F11" s="135" t="n">
        <v>3.33</v>
      </c>
      <c r="G11" s="137"/>
      <c r="H11" s="123" t="n">
        <f aca="true">NORMSINV(RAND())*20 + 50 + 20</f>
        <v>54.0771250463597</v>
      </c>
      <c r="I11" s="124"/>
      <c r="J11" s="125"/>
      <c r="K11" s="124" t="str">
        <f aca="false">IF(SUMIF(Budget!B34:B$35, 10 , Budget!E34:E$35)=0, "", SUMIF(Budget!B34:B$35, 10 , Budget!E34:E$35))</f>
        <v/>
      </c>
      <c r="L11" s="124" t="str">
        <f aca="false">IF(SUMIF(Budget!B46:B$53, 10 , Budget!E46:E$53)=0, "", SUMIF(Budget!B46:B$53, 10 , Budget!E46:E$53))</f>
        <v/>
      </c>
      <c r="M11" s="124" t="n">
        <f aca="false">IF(Budget!B31= 10 ,(Budget!E31),"")</f>
        <v>48.5</v>
      </c>
      <c r="N11" s="124" t="str">
        <f aca="false">IF(Budget!B30= 10 ,(Budget!E30),"")</f>
        <v/>
      </c>
      <c r="O11" s="124" t="str">
        <f aca="false">IF(SUMIF(Budget!B38:B$39, 10 , Budget!E38:E$39)=0, "", SUMIF(Budget!B38:B$39, 10 , Budget!E38:E$39))</f>
        <v/>
      </c>
      <c r="P11" s="124" t="str">
        <f aca="false">IF(SUMIF(Budget!B27:B$28, 10 , Budget!E27:E$28)=0, "", SUMIF(Budget!B27:B$28, 10 , Budget!E27:E$28))</f>
        <v/>
      </c>
      <c r="Q11" s="126"/>
      <c r="R11" s="127"/>
      <c r="S11" s="128" t="n">
        <f aca="false">IF(SUM(C11:Q11) &gt; 0, -SUM(C11:Q11), "-")</f>
        <v>-105.90712504636</v>
      </c>
      <c r="T11" s="138" t="n">
        <f aca="false">IF(S11&lt;0, S11/S$36, "")</f>
        <v>0.0183278383109166</v>
      </c>
      <c r="U11" s="139"/>
      <c r="V11" s="131" t="n">
        <f aca="false">B11</f>
        <v>10</v>
      </c>
      <c r="W11" s="140"/>
      <c r="X11" s="140"/>
      <c r="Z11" s="135"/>
      <c r="AA11" s="136"/>
      <c r="AB11" s="137"/>
      <c r="AC11" s="141" t="str">
        <f aca="false">IF(SUM(Z11:AB11)=0,"-",-SUM(Z11:AB11))</f>
        <v>-</v>
      </c>
      <c r="AD11" s="142" t="s">
        <v>95</v>
      </c>
      <c r="AE11" s="146"/>
      <c r="AF11" s="146"/>
      <c r="AG11" s="146"/>
      <c r="XFD11" s="0"/>
    </row>
    <row r="12" customFormat="false" ht="12.8" hidden="false" customHeight="false" outlineLevel="0" collapsed="false">
      <c r="B12" s="122" t="n">
        <v>11</v>
      </c>
      <c r="C12" s="135" t="n">
        <f aca="true">MAX(NORMSINV(RAND())*20 + 50, 0)</f>
        <v>62.7845308160423</v>
      </c>
      <c r="D12" s="136"/>
      <c r="E12" s="137" t="n">
        <f aca="true">MAX(NORMSINV(RAND())*20 + 50, 0)</f>
        <v>64.853806047397</v>
      </c>
      <c r="F12" s="135" t="n">
        <v>3.33</v>
      </c>
      <c r="G12" s="137"/>
      <c r="H12" s="123"/>
      <c r="I12" s="124"/>
      <c r="J12" s="125"/>
      <c r="K12" s="124" t="str">
        <f aca="false">IF(SUMIF(Budget!B34:B$35, 11 , Budget!E34:E$35)=0, "", SUMIF(Budget!B34:B$35, 11 , Budget!E34:E$35))</f>
        <v/>
      </c>
      <c r="L12" s="124" t="str">
        <f aca="false">IF(SUMIF(Budget!B46:B$53, 11 , Budget!E46:E$53)=0, "", SUMIF(Budget!B46:B$53, 11 , Budget!E46:E$53))</f>
        <v/>
      </c>
      <c r="M12" s="124" t="str">
        <f aca="false">IF(Budget!B31= 11 ,(Budget!E31),"")</f>
        <v/>
      </c>
      <c r="N12" s="124" t="str">
        <f aca="false">IF(Budget!B30= 11 ,(Budget!E30),"")</f>
        <v/>
      </c>
      <c r="O12" s="124" t="str">
        <f aca="false">IF(SUMIF(Budget!B38:B$39, 11 , Budget!E38:E$39)=0, "", SUMIF(Budget!B38:B$39, 11 , Budget!E38:E$39))</f>
        <v/>
      </c>
      <c r="P12" s="124" t="str">
        <f aca="false">IF(SUMIF(Budget!B27:B$28, 11 , Budget!E27:E$28)=0, "", SUMIF(Budget!B27:B$28, 11 , Budget!E27:E$28))</f>
        <v/>
      </c>
      <c r="Q12" s="126"/>
      <c r="R12" s="127"/>
      <c r="S12" s="128" t="n">
        <f aca="false">IF(SUM(C12:Q12) &gt; 0, -SUM(C12:Q12), "-")</f>
        <v>-130.968336863439</v>
      </c>
      <c r="T12" s="138" t="n">
        <f aca="false">IF(S12&lt;0, S12/S$36, "")</f>
        <v>0.0226648254386288</v>
      </c>
      <c r="U12" s="139"/>
      <c r="V12" s="131" t="n">
        <f aca="false">B12</f>
        <v>11</v>
      </c>
      <c r="W12" s="140"/>
      <c r="X12" s="140"/>
      <c r="Z12" s="135"/>
      <c r="AA12" s="136"/>
      <c r="AB12" s="137"/>
      <c r="AC12" s="141" t="str">
        <f aca="false">IF(SUM(Z12:AB12)=0,"-",-SUM(Z12:AB12))</f>
        <v>-</v>
      </c>
      <c r="AD12" s="142" t="s">
        <v>96</v>
      </c>
      <c r="AE12" s="146"/>
      <c r="AF12" s="146"/>
      <c r="AG12" s="146"/>
      <c r="XFD12" s="0"/>
    </row>
    <row r="13" customFormat="false" ht="12.8" hidden="false" customHeight="false" outlineLevel="0" collapsed="false">
      <c r="B13" s="122" t="n">
        <v>12</v>
      </c>
      <c r="C13" s="135" t="n">
        <f aca="true">MAX(NORMSINV(RAND())*20 + 50, 0)</f>
        <v>26.2936562529102</v>
      </c>
      <c r="D13" s="136"/>
      <c r="E13" s="137"/>
      <c r="F13" s="135"/>
      <c r="G13" s="137"/>
      <c r="H13" s="123"/>
      <c r="I13" s="124" t="n">
        <f aca="true">NORMSINV(RAND())*20 + 50 + 20</f>
        <v>88.9470641301937</v>
      </c>
      <c r="J13" s="125"/>
      <c r="K13" s="124" t="str">
        <f aca="false">IF(SUMIF(Budget!B34:B$35, 12 , Budget!E34:E$35)=0, "", SUMIF(Budget!B34:B$35, 12 , Budget!E34:E$35))</f>
        <v/>
      </c>
      <c r="L13" s="124" t="str">
        <f aca="false">IF(SUMIF(Budget!B46:B$53, 12 , Budget!E46:E$53)=0, "", SUMIF(Budget!B46:B$53, 12 , Budget!E46:E$53))</f>
        <v/>
      </c>
      <c r="M13" s="124" t="str">
        <f aca="false">IF(Budget!B31= 12 ,(Budget!E31),"")</f>
        <v/>
      </c>
      <c r="N13" s="124" t="str">
        <f aca="false">IF(Budget!B30= 12 ,(Budget!E30),"")</f>
        <v/>
      </c>
      <c r="O13" s="124" t="str">
        <f aca="false">IF(SUMIF(Budget!B38:B$39, 12 , Budget!E38:E$39)=0, "", SUMIF(Budget!B38:B$39, 12 , Budget!E38:E$39))</f>
        <v/>
      </c>
      <c r="P13" s="124" t="str">
        <f aca="false">IF(SUMIF(Budget!B27:B$28, 12 , Budget!E27:E$28)=0, "", SUMIF(Budget!B27:B$28, 12 , Budget!E27:E$28))</f>
        <v/>
      </c>
      <c r="Q13" s="126"/>
      <c r="R13" s="127"/>
      <c r="S13" s="128" t="n">
        <f aca="false">IF(SUM(C13:Q13) &gt; 0, -SUM(C13:Q13), "-")</f>
        <v>-115.240720383104</v>
      </c>
      <c r="T13" s="138" t="n">
        <f aca="false">IF(S13&lt;0, S13/S$36, "")</f>
        <v>0.0199430707715891</v>
      </c>
      <c r="U13" s="139"/>
      <c r="V13" s="131" t="n">
        <f aca="false">B13</f>
        <v>12</v>
      </c>
      <c r="W13" s="140"/>
      <c r="X13" s="140"/>
      <c r="Z13" s="135"/>
      <c r="AA13" s="136"/>
      <c r="AB13" s="137"/>
      <c r="AC13" s="141" t="str">
        <f aca="false">IF(SUM(Z13:AB13)=0,"-",-SUM(Z13:AB13))</f>
        <v>-</v>
      </c>
      <c r="AD13" s="142" t="s">
        <v>97</v>
      </c>
      <c r="AE13" s="146"/>
      <c r="AF13" s="146"/>
      <c r="AG13" s="146"/>
      <c r="XFD13" s="0"/>
    </row>
    <row r="14" customFormat="false" ht="12.8" hidden="false" customHeight="false" outlineLevel="0" collapsed="false">
      <c r="B14" s="122" t="n">
        <v>13</v>
      </c>
      <c r="C14" s="135"/>
      <c r="D14" s="136"/>
      <c r="E14" s="137" t="n">
        <f aca="true">MAX(NORMSINV(RAND())*20 + 50, 0)</f>
        <v>36.9809595599133</v>
      </c>
      <c r="F14" s="135" t="n">
        <v>3.33</v>
      </c>
      <c r="G14" s="137" t="n">
        <f aca="true">NORMSINV(RAND())*10 + 20 + 10</f>
        <v>32.5076798008591</v>
      </c>
      <c r="H14" s="123"/>
      <c r="I14" s="124"/>
      <c r="J14" s="125"/>
      <c r="K14" s="124" t="str">
        <f aca="false">IF(SUMIF(Budget!B34:B$35, 13 , Budget!E34:E$35)=0, "", SUMIF(Budget!B34:B$35, 13 , Budget!E34:E$35))</f>
        <v/>
      </c>
      <c r="L14" s="124" t="str">
        <f aca="false">IF(SUMIF(Budget!B46:B$53, 13 , Budget!E46:E$53)=0, "", SUMIF(Budget!B46:B$53, 13 , Budget!E46:E$53))</f>
        <v/>
      </c>
      <c r="M14" s="124" t="str">
        <f aca="false">IF(Budget!B31= 13 ,(Budget!E31),"")</f>
        <v/>
      </c>
      <c r="N14" s="124" t="str">
        <f aca="false">IF(Budget!B30= 13 ,(Budget!E30),"")</f>
        <v/>
      </c>
      <c r="O14" s="124" t="str">
        <f aca="false">IF(SUMIF(Budget!B38:B$39, 13 , Budget!E38:E$39)=0, "", SUMIF(Budget!B38:B$39, 13 , Budget!E38:E$39))</f>
        <v/>
      </c>
      <c r="P14" s="124" t="str">
        <f aca="false">IF(SUMIF(Budget!B27:B$28, 13 , Budget!E27:E$28)=0, "", SUMIF(Budget!B27:B$28, 13 , Budget!E27:E$28))</f>
        <v/>
      </c>
      <c r="Q14" s="126"/>
      <c r="R14" s="127"/>
      <c r="S14" s="128" t="n">
        <f aca="false">IF(SUM(C14:Q14) &gt; 0, -SUM(C14:Q14), "-")</f>
        <v>-72.8186393607724</v>
      </c>
      <c r="T14" s="138" t="n">
        <f aca="false">IF(S14&lt;0, S14/S$36, "")</f>
        <v>0.0126016851806805</v>
      </c>
      <c r="U14" s="139"/>
      <c r="V14" s="131" t="n">
        <f aca="false">B14</f>
        <v>13</v>
      </c>
      <c r="W14" s="140"/>
      <c r="X14" s="140"/>
      <c r="Z14" s="135"/>
      <c r="AA14" s="136"/>
      <c r="AB14" s="137"/>
      <c r="AC14" s="141" t="str">
        <f aca="false">IF(SUM(Z14:AB14)=0,"-",-SUM(Z14:AB14))</f>
        <v>-</v>
      </c>
      <c r="AD14" s="142" t="s">
        <v>98</v>
      </c>
      <c r="AE14" s="146"/>
      <c r="AF14" s="146"/>
      <c r="AG14" s="146"/>
      <c r="XFD14" s="0"/>
    </row>
    <row r="15" customFormat="false" ht="12.8" hidden="false" customHeight="false" outlineLevel="0" collapsed="false">
      <c r="B15" s="122" t="n">
        <v>14</v>
      </c>
      <c r="C15" s="135"/>
      <c r="D15" s="136"/>
      <c r="E15" s="137"/>
      <c r="F15" s="135" t="n">
        <v>3.33</v>
      </c>
      <c r="G15" s="137"/>
      <c r="H15" s="123"/>
      <c r="I15" s="124"/>
      <c r="J15" s="125"/>
      <c r="K15" s="124" t="str">
        <f aca="false">IF(SUMIF(Budget!B34:B$35, 14 , Budget!E34:E$35)=0, "", SUMIF(Budget!B34:B$35, 14, Budget!E34:E$35))</f>
        <v/>
      </c>
      <c r="L15" s="124" t="str">
        <f aca="false">IF(SUMIF(Budget!B46:B$53, 14 , Budget!E46:E$53)=0, "", SUMIF(Budget!B46:B$53, 14, Budget!E46:E$53))</f>
        <v/>
      </c>
      <c r="M15" s="124" t="str">
        <f aca="false">IF(Budget!B31= 14 ,(Budget!E31),"")</f>
        <v/>
      </c>
      <c r="N15" s="124" t="str">
        <f aca="false">IF(Budget!B30= 14 ,(Budget!E30),"")</f>
        <v/>
      </c>
      <c r="O15" s="124" t="str">
        <f aca="false">IF(SUMIF(Budget!B38:B$39, 14 , Budget!E38:E$39)=0, "", SUMIF(Budget!B38:B$39, 14, Budget!E38:E$39))</f>
        <v/>
      </c>
      <c r="P15" s="124" t="str">
        <f aca="false">IF(SUMIF(Budget!B27:B$28, 14 , Budget!E27:E$28)=0, "", SUMIF(Budget!B27:B$28, 14, Budget!E27:E$28))</f>
        <v/>
      </c>
      <c r="Q15" s="126"/>
      <c r="R15" s="127"/>
      <c r="S15" s="128" t="n">
        <f aca="false">IF(SUM(C15:Q15) &gt; 0, -SUM(C15:Q15), "-")</f>
        <v>-3.33</v>
      </c>
      <c r="T15" s="138" t="n">
        <f aca="false">IF(S15&lt;0, S15/S$36, "")</f>
        <v>0.000576275690126008</v>
      </c>
      <c r="U15" s="139" t="n">
        <v>25</v>
      </c>
      <c r="V15" s="131" t="n">
        <f aca="false">B15</f>
        <v>14</v>
      </c>
      <c r="W15" s="140"/>
      <c r="X15" s="140"/>
      <c r="Z15" s="135"/>
      <c r="AA15" s="136"/>
      <c r="AB15" s="137"/>
      <c r="AC15" s="141" t="str">
        <f aca="false">IF(SUM(Z15:AB15)=0,"-",-SUM(Z15:AB15))</f>
        <v>-</v>
      </c>
      <c r="AD15" s="142" t="s">
        <v>99</v>
      </c>
      <c r="AE15" s="146"/>
      <c r="AF15" s="146"/>
      <c r="AG15" s="146"/>
      <c r="XFD15" s="0"/>
    </row>
    <row r="16" customFormat="false" ht="12.8" hidden="false" customHeight="false" outlineLevel="0" collapsed="false">
      <c r="B16" s="122" t="n">
        <v>15</v>
      </c>
      <c r="C16" s="135"/>
      <c r="D16" s="136"/>
      <c r="E16" s="137"/>
      <c r="F16" s="135" t="n">
        <v>3.33</v>
      </c>
      <c r="G16" s="137"/>
      <c r="H16" s="123"/>
      <c r="I16" s="124"/>
      <c r="J16" s="125"/>
      <c r="K16" s="124" t="str">
        <f aca="false">IF(SUMIF(Budget!B34:B$35, 15 , Budget!E34:E$35)=0, "", SUMIF(Budget!B34:B$35, 15 , Budget!E34:E$35))</f>
        <v/>
      </c>
      <c r="L16" s="124" t="str">
        <f aca="false">IF(SUMIF(Budget!B46:B$53, 15 , Budget!E46:E$53)=0, "", SUMIF(Budget!B46:B$53, 15 , Budget!E46:E$53))</f>
        <v/>
      </c>
      <c r="M16" s="124" t="str">
        <f aca="false">IF(Budget!B31= 15 ,(Budget!E31),"")</f>
        <v/>
      </c>
      <c r="N16" s="124" t="str">
        <f aca="false">IF(Budget!B30= 15 ,(Budget!E30),"")</f>
        <v/>
      </c>
      <c r="O16" s="124" t="str">
        <f aca="false">IF(SUMIF(Budget!B38:B$39, 15 , Budget!E38:E$39)=0, "", SUMIF(Budget!B38:B$39, 15 , Budget!E38:E$39))</f>
        <v/>
      </c>
      <c r="P16" s="124" t="str">
        <f aca="false">IF(SUMIF(Budget!B27:B$28, 15 , Budget!E27:E$28)=0, "", SUMIF(Budget!B27:B$28, 15 , Budget!E27:E$28))</f>
        <v/>
      </c>
      <c r="Q16" s="126" t="n">
        <f aca="false">RANDBETWEEN(1, 20) * 10</f>
        <v>180</v>
      </c>
      <c r="R16" s="127"/>
      <c r="S16" s="128" t="n">
        <f aca="false">IF(SUM(C16:Q16) &gt; 0, -SUM(C16:Q16), "-")</f>
        <v>-183.33</v>
      </c>
      <c r="T16" s="138" t="n">
        <f aca="false">IF(S16&lt;0, S16/S$36, "")</f>
        <v>0.0317263129942346</v>
      </c>
      <c r="U16" s="139"/>
      <c r="V16" s="131" t="n">
        <f aca="false">B16</f>
        <v>15</v>
      </c>
      <c r="W16" s="140"/>
      <c r="X16" s="140"/>
      <c r="Z16" s="135"/>
      <c r="AA16" s="136"/>
      <c r="AB16" s="137"/>
      <c r="AC16" s="141" t="str">
        <f aca="false">IF(SUM(Z16:AB16)=0,"-",-SUM(Z16:AB16))</f>
        <v>-</v>
      </c>
      <c r="AD16" s="142" t="s">
        <v>100</v>
      </c>
      <c r="AE16" s="146"/>
      <c r="AF16" s="146"/>
      <c r="AG16" s="146"/>
      <c r="XFD16" s="0"/>
    </row>
    <row r="17" customFormat="false" ht="12.8" hidden="false" customHeight="false" outlineLevel="0" collapsed="false">
      <c r="B17" s="122" t="n">
        <v>16</v>
      </c>
      <c r="C17" s="135" t="n">
        <f aca="true">MAX(NORMSINV(RAND())*20 + 50, 0)</f>
        <v>36.4001656622909</v>
      </c>
      <c r="D17" s="136"/>
      <c r="E17" s="137" t="n">
        <f aca="true">MAX(NORMSINV(RAND())*20 + 50, 0)</f>
        <v>40.1739070885205</v>
      </c>
      <c r="F17" s="135"/>
      <c r="G17" s="137" t="n">
        <f aca="true">NORMSINV(RAND())*10 + 20 + 10</f>
        <v>17.8044972381045</v>
      </c>
      <c r="H17" s="123"/>
      <c r="I17" s="124"/>
      <c r="J17" s="125"/>
      <c r="K17" s="124" t="str">
        <f aca="false">IF(SUMIF(Budget!B34:B$35, 16 , Budget!E34:E$35)=0, "", SUMIF(Budget!B34:B$35, 16 , Budget!E34:E$35))</f>
        <v/>
      </c>
      <c r="L17" s="124" t="str">
        <f aca="false">IF(SUMIF(Budget!B46:B$53, 16 , Budget!E46:E$53)=0, "", SUMIF(Budget!B46:B$53, 16 , Budget!E46:E$53))</f>
        <v/>
      </c>
      <c r="M17" s="124" t="str">
        <f aca="false">IF(Budget!B31= 16 ,(Budget!E31),"")</f>
        <v/>
      </c>
      <c r="N17" s="124" t="str">
        <f aca="false">IF(Budget!B30= 16 ,(Budget!E30),"")</f>
        <v/>
      </c>
      <c r="O17" s="124" t="str">
        <f aca="false">IF(SUMIF(Budget!B38:B$39, 16 , Budget!E38:E$39)=0, "", SUMIF(Budget!B38:B$39, 16 , Budget!E38:E$39))</f>
        <v/>
      </c>
      <c r="P17" s="124" t="str">
        <f aca="false">IF(SUMIF(Budget!B27:B$28, 16 , Budget!E27:E$28)=0, "", SUMIF(Budget!B27:B$28, 16 , Budget!E27:E$28))</f>
        <v/>
      </c>
      <c r="Q17" s="126"/>
      <c r="R17" s="127"/>
      <c r="S17" s="128" t="n">
        <f aca="false">IF(SUM(C17:Q17) &gt; 0, -SUM(C17:Q17), "-")</f>
        <v>-94.3785699889159</v>
      </c>
      <c r="T17" s="138" t="n">
        <f aca="false">IF(S17&lt;0, S17/S$36, "")</f>
        <v>0.0163327554214619</v>
      </c>
      <c r="U17" s="139"/>
      <c r="V17" s="131" t="n">
        <f aca="false">B17</f>
        <v>16</v>
      </c>
      <c r="W17" s="140"/>
      <c r="X17" s="140"/>
      <c r="Z17" s="135"/>
      <c r="AA17" s="136"/>
      <c r="AB17" s="137"/>
      <c r="AC17" s="141" t="str">
        <f aca="false">IF(SUM(Z17:AB17)=0,"-",-SUM(Z17:AB17))</f>
        <v>-</v>
      </c>
      <c r="AD17" s="142" t="s">
        <v>101</v>
      </c>
      <c r="AE17" s="146"/>
      <c r="AF17" s="146"/>
      <c r="AG17" s="146"/>
      <c r="XFD17" s="0"/>
    </row>
    <row r="18" customFormat="false" ht="12.8" hidden="false" customHeight="false" outlineLevel="0" collapsed="false">
      <c r="B18" s="122" t="n">
        <v>17</v>
      </c>
      <c r="C18" s="135"/>
      <c r="D18" s="136"/>
      <c r="E18" s="137"/>
      <c r="F18" s="135" t="n">
        <v>3.33</v>
      </c>
      <c r="G18" s="137"/>
      <c r="H18" s="123"/>
      <c r="I18" s="124" t="n">
        <f aca="true">NORMSINV(RAND())*20 + 50 + 20</f>
        <v>65.683408677845</v>
      </c>
      <c r="J18" s="125"/>
      <c r="K18" s="124" t="str">
        <f aca="false">IF(SUMIF(Budget!B34:B$35, 17 , Budget!E34:E$35)=0, "", SUMIF(Budget!B34:B$35, 17 , Budget!E34:E$35))</f>
        <v/>
      </c>
      <c r="L18" s="124" t="n">
        <f aca="false">IF(SUMIF(Budget!B46:B$53, 17 , Budget!E46:E$53)=0, "", SUMIF(Budget!B46:B$53, 17 , Budget!E46:E$53))</f>
        <v>34.99</v>
      </c>
      <c r="M18" s="124" t="str">
        <f aca="false">IF(Budget!B31= 17 ,(Budget!E31),"")</f>
        <v/>
      </c>
      <c r="N18" s="124" t="str">
        <f aca="false">IF(Budget!B30= 17 ,(Budget!E30),"")</f>
        <v/>
      </c>
      <c r="O18" s="124" t="str">
        <f aca="false">IF(SUMIF(Budget!B38:B$39, 17 , Budget!E38:E$39)=0, "", SUMIF(Budget!B38:B$39, 17 , Budget!E38:E$39))</f>
        <v/>
      </c>
      <c r="P18" s="124" t="str">
        <f aca="false">IF(SUMIF(Budget!B27:B$28, 17 , Budget!E27:E$28)=0, "", SUMIF(Budget!B27:B$28, 17 , Budget!E27:E$28))</f>
        <v/>
      </c>
      <c r="Q18" s="126"/>
      <c r="R18" s="127"/>
      <c r="S18" s="128" t="n">
        <f aca="false">IF(SUM(C18:Q18) &gt; 0, -SUM(C18:Q18), "-")</f>
        <v>-104.003408677845</v>
      </c>
      <c r="T18" s="138" t="n">
        <f aca="false">IF(S18&lt;0, S18/S$36, "")</f>
        <v>0.0179983892226073</v>
      </c>
      <c r="U18" s="139"/>
      <c r="V18" s="131" t="n">
        <f aca="false">B18</f>
        <v>17</v>
      </c>
      <c r="W18" s="140"/>
      <c r="X18" s="140"/>
      <c r="Z18" s="135"/>
      <c r="AA18" s="136"/>
      <c r="AB18" s="137"/>
      <c r="AC18" s="141" t="str">
        <f aca="false">IF(SUM(Z18:AB18)=0,"-",-SUM(Z18:AB18))</f>
        <v>-</v>
      </c>
      <c r="AD18" s="142" t="s">
        <v>102</v>
      </c>
      <c r="AE18" s="146"/>
      <c r="AF18" s="146"/>
      <c r="AG18" s="146"/>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Budget!E34:E$35)=0, "", SUMIF(Budget!B34:B$35, 18 , Budget!E34:E$35))</f>
        <v/>
      </c>
      <c r="L19" s="124" t="str">
        <f aca="false">IF(SUMIF(Budget!B46:B$53, 18 , Budget!E46:E$53)=0, "", SUMIF(Budget!B46:B$53, 18 , Budget!E46:E$53))</f>
        <v/>
      </c>
      <c r="M19" s="124" t="str">
        <f aca="false">IF(Budget!B31= 18 ,(Budget!E31),"")</f>
        <v/>
      </c>
      <c r="N19" s="124" t="str">
        <f aca="false">IF(Budget!B30= 18 ,(Budget!E30),"")</f>
        <v/>
      </c>
      <c r="O19" s="124" t="str">
        <f aca="false">IF(SUMIF(Budget!B38:B$39, 18 , Budget!E38:E$39)=0, "", SUMIF(Budget!B38:B$39, 18 , Budget!E38:E$39))</f>
        <v/>
      </c>
      <c r="P19" s="124" t="str">
        <f aca="false">IF(SUMIF(Budget!B27:B$28, 18 , Budget!E27:E$28)=0, "", SUMIF(Budget!B27:B$28, 18 , Budget!E27:E$28))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103</v>
      </c>
      <c r="AE19" s="146"/>
      <c r="AF19" s="146"/>
      <c r="AG19" s="146"/>
      <c r="XFD19" s="0"/>
    </row>
    <row r="20" customFormat="false" ht="12.8" hidden="false" customHeight="false" outlineLevel="0" collapsed="false">
      <c r="B20" s="122" t="n">
        <v>19</v>
      </c>
      <c r="C20" s="135"/>
      <c r="D20" s="136"/>
      <c r="E20" s="137" t="n">
        <f aca="true">MAX(NORMSINV(RAND())*20 + 50, 0)</f>
        <v>25.103463296591</v>
      </c>
      <c r="F20" s="135"/>
      <c r="G20" s="137"/>
      <c r="H20" s="123"/>
      <c r="I20" s="124"/>
      <c r="J20" s="125"/>
      <c r="K20" s="124" t="n">
        <f aca="false">IF(SUMIF(Budget!B34:B$35, 19 , Budget!E34:E$35)=0, "", SUMIF(Budget!B34:B$35, 19 , Budget!E34:E$35))</f>
        <v>247.87</v>
      </c>
      <c r="L20" s="124" t="str">
        <f aca="false">IF(SUMIF(Budget!B46:B$53, 19 , Budget!E46:E$53)=0, "", SUMIF(Budget!B46:B$53, 19 , Budget!E46:E$53))</f>
        <v/>
      </c>
      <c r="M20" s="124" t="str">
        <f aca="false">IF(Budget!B31= 19 ,(Budget!E31),"")</f>
        <v/>
      </c>
      <c r="N20" s="124" t="str">
        <f aca="false">IF(Budget!B30= 19 ,(Budget!E30),"")</f>
        <v/>
      </c>
      <c r="O20" s="124" t="str">
        <f aca="false">IF(SUMIF(Budget!B38:B$39, 19 , Budget!E38:E$39)=0, "", SUMIF(Budget!B38:B$39, 19 , Budget!E38:E$39))</f>
        <v/>
      </c>
      <c r="P20" s="124" t="str">
        <f aca="false">IF(SUMIF(Budget!B27:B$28, 19 , Budget!E27:E$28)=0, "", SUMIF(Budget!B27:B$28, 19 , Budget!E27:E$28))</f>
        <v/>
      </c>
      <c r="Q20" s="126"/>
      <c r="R20" s="127"/>
      <c r="S20" s="128" t="n">
        <f aca="false">IF(SUM(C20:Q20) &gt; 0, -SUM(C20:Q20), "-")</f>
        <v>-272.973463296591</v>
      </c>
      <c r="T20" s="138" t="n">
        <f aca="false">IF(S20&lt;0, S20/S$36, "")</f>
        <v>0.047239630915114</v>
      </c>
      <c r="U20" s="139"/>
      <c r="V20" s="131" t="n">
        <f aca="false">B20</f>
        <v>19</v>
      </c>
      <c r="W20" s="140"/>
      <c r="X20" s="140"/>
      <c r="Z20" s="135"/>
      <c r="AA20" s="136"/>
      <c r="AB20" s="137"/>
      <c r="AC20" s="141" t="str">
        <f aca="false">IF(SUM(Z20:AB20)=0,"-",-SUM(Z20:AB20))</f>
        <v>-</v>
      </c>
      <c r="AD20" s="142" t="s">
        <v>104</v>
      </c>
      <c r="AE20" s="146"/>
      <c r="AF20" s="146"/>
      <c r="AG20" s="146"/>
      <c r="XFD20" s="0"/>
    </row>
    <row r="21" customFormat="false" ht="12.8" hidden="false" customHeight="false" outlineLevel="0" collapsed="false">
      <c r="B21" s="122" t="n">
        <v>20</v>
      </c>
      <c r="C21" s="135" t="n">
        <f aca="true">MAX(NORMSINV(RAND())*20 + 50, 0)</f>
        <v>53.3761918470027</v>
      </c>
      <c r="D21" s="136" t="n">
        <f aca="true">MAX(NORMSINV(RAND())*20 + 50, 0)</f>
        <v>72.8090897251208</v>
      </c>
      <c r="E21" s="137"/>
      <c r="F21" s="135" t="n">
        <v>3.33</v>
      </c>
      <c r="G21" s="137"/>
      <c r="H21" s="123"/>
      <c r="I21" s="124"/>
      <c r="J21" s="125" t="n">
        <f aca="true">NORMSINV(RAND())*20 + 50 + 20</f>
        <v>57.6671095548678</v>
      </c>
      <c r="K21" s="124" t="str">
        <f aca="false">IF(SUMIF(Budget!B34:B$35, 20 , Budget!E34:E$35)=0, "", SUMIF(Budget!B34:B$35, 20 , Budget!E34:E$35))</f>
        <v/>
      </c>
      <c r="L21" s="124" t="str">
        <f aca="false">IF(SUMIF(Budget!B46:B$53, 20 , Budget!E46:E$53)=0, "", SUMIF(Budget!B46:B$53, 20 , Budget!E46:E$53))</f>
        <v/>
      </c>
      <c r="M21" s="124" t="str">
        <f aca="false">IF(Budget!B31= 20 ,(Budget!E31),"")</f>
        <v/>
      </c>
      <c r="N21" s="124" t="str">
        <f aca="false">IF(Budget!B30= 20 ,(Budget!E30),"")</f>
        <v/>
      </c>
      <c r="O21" s="124" t="str">
        <f aca="false">IF(SUMIF(Budget!B38:B$39, 20 , Budget!E38:E$39)=0, "", SUMIF(Budget!B38:B$39, 20 , Budget!E38:E$39))</f>
        <v/>
      </c>
      <c r="P21" s="124" t="str">
        <f aca="false">IF(SUMIF(Budget!B27:B$28, 20 , Budget!E27:E$28)=0, "", SUMIF(Budget!B27:B$28, 20 , Budget!E27:E$28))</f>
        <v/>
      </c>
      <c r="Q21" s="126"/>
      <c r="R21" s="127"/>
      <c r="S21" s="128" t="n">
        <f aca="false">IF(SUM(C21:Q21) &gt; 0, -SUM(C21:Q21), "-")</f>
        <v>-187.182391126991</v>
      </c>
      <c r="T21" s="138" t="n">
        <f aca="false">IF(S21&lt;0, S21/S$36, "")</f>
        <v>0.0323929914793223</v>
      </c>
      <c r="U21" s="139"/>
      <c r="V21" s="131" t="n">
        <f aca="false">B21</f>
        <v>20</v>
      </c>
      <c r="W21" s="140"/>
      <c r="X21" s="140"/>
      <c r="Z21" s="135"/>
      <c r="AA21" s="136"/>
      <c r="AB21" s="137"/>
      <c r="AC21" s="141" t="str">
        <f aca="false">IF(SUM(Z21:AB21)=0,"-",-SUM(Z21:AB21))</f>
        <v>-</v>
      </c>
      <c r="AD21" s="142" t="s">
        <v>105</v>
      </c>
      <c r="AE21" s="146"/>
      <c r="AF21" s="146"/>
      <c r="AG21" s="146"/>
      <c r="XFD21" s="0"/>
    </row>
    <row r="22" customFormat="false" ht="12.8" hidden="false" customHeight="false" outlineLevel="0" collapsed="false">
      <c r="B22" s="122" t="n">
        <v>21</v>
      </c>
      <c r="C22" s="135"/>
      <c r="D22" s="136"/>
      <c r="E22" s="137" t="n">
        <f aca="true">MAX(NORMSINV(RAND())*20 + 50, 0)</f>
        <v>38.6568191725928</v>
      </c>
      <c r="F22" s="135" t="n">
        <v>3.33</v>
      </c>
      <c r="G22" s="137"/>
      <c r="H22" s="123" t="n">
        <f aca="true">NORMSINV(RAND())*20 + 50 + 20</f>
        <v>56.8116054518183</v>
      </c>
      <c r="I22" s="124"/>
      <c r="J22" s="125"/>
      <c r="K22" s="124" t="str">
        <f aca="false">IF(SUMIF(Budget!B34:B$35, 21 , Budget!E34:E$35)=0, "", SUMIF(Budget!B34:B$35, 21 , Budget!E34:E$35))</f>
        <v/>
      </c>
      <c r="L22" s="124" t="str">
        <f aca="false">IF(SUMIF(Budget!B46:B$53, 21 , Budget!E46:E$53)=0, "", SUMIF(Budget!B46:B$53, 21 , Budget!E46:E$53))</f>
        <v/>
      </c>
      <c r="M22" s="124" t="str">
        <f aca="false">IF(Budget!B31= 21 ,(Budget!E31),"")</f>
        <v/>
      </c>
      <c r="N22" s="124" t="str">
        <f aca="false">IF(Budget!B30= 21 ,(Budget!E30),"")</f>
        <v/>
      </c>
      <c r="O22" s="124" t="str">
        <f aca="false">IF(SUMIF(Budget!B38:B$39, 21 , Budget!E38:E$39)=0, "", SUMIF(Budget!B38:B$39, 21 , Budget!E38:E$39))</f>
        <v/>
      </c>
      <c r="P22" s="124" t="str">
        <f aca="false">IF(SUMIF(Budget!B27:B$28, 21 , Budget!E27:E$28)=0, "", SUMIF(Budget!B27:B$28, 21 , Budget!E27:E$28))</f>
        <v/>
      </c>
      <c r="Q22" s="126"/>
      <c r="R22" s="127"/>
      <c r="S22" s="128" t="n">
        <f aca="false">IF(SUM(C22:Q22) &gt; 0, -SUM(C22:Q22), "-")</f>
        <v>-98.7984246244111</v>
      </c>
      <c r="T22" s="138" t="n">
        <f aca="false">IF(S22&lt;0, S22/S$36, "")</f>
        <v>0.0170976367368753</v>
      </c>
      <c r="U22" s="139"/>
      <c r="V22" s="131" t="n">
        <f aca="false">B22</f>
        <v>21</v>
      </c>
      <c r="W22" s="140"/>
      <c r="X22" s="140"/>
      <c r="Z22" s="135"/>
      <c r="AA22" s="136"/>
      <c r="AB22" s="137"/>
      <c r="AC22" s="141" t="str">
        <f aca="false">IF(SUM(Z22:AB22)=0,"-",-SUM(Z22:AB22))</f>
        <v>-</v>
      </c>
      <c r="AD22" s="142" t="s">
        <v>106</v>
      </c>
      <c r="AE22" s="146"/>
      <c r="AF22" s="146"/>
      <c r="AG22" s="146"/>
      <c r="XFD22" s="0"/>
    </row>
    <row r="23" customFormat="false" ht="12.8" hidden="false" customHeight="false" outlineLevel="0" collapsed="false">
      <c r="B23" s="122" t="n">
        <v>22</v>
      </c>
      <c r="C23" s="135" t="n">
        <f aca="true">MAX(NORMSINV(RAND())*20 + 50, 0)</f>
        <v>23.804096330689</v>
      </c>
      <c r="D23" s="136"/>
      <c r="E23" s="137"/>
      <c r="F23" s="135"/>
      <c r="G23" s="137"/>
      <c r="H23" s="123"/>
      <c r="I23" s="124"/>
      <c r="J23" s="125"/>
      <c r="K23" s="124" t="str">
        <f aca="false">IF(SUMIF(Budget!B34:B$35, 22 , Budget!E34:E$35)=0, "", SUMIF(Budget!B34:B$35, 22 , Budget!E34:E$35))</f>
        <v/>
      </c>
      <c r="L23" s="124" t="str">
        <f aca="false">IF(SUMIF(Budget!B46:B$53, 22 , Budget!E46:E$53)=0, "", SUMIF(Budget!B46:B$53, 22 , Budget!E46:E$53))</f>
        <v/>
      </c>
      <c r="M23" s="124" t="str">
        <f aca="false">IF(Budget!B31= 22 ,(Budget!E31),"")</f>
        <v/>
      </c>
      <c r="N23" s="124" t="str">
        <f aca="false">IF(Budget!B30= 22 ,(Budget!E30),"")</f>
        <v/>
      </c>
      <c r="O23" s="124" t="str">
        <f aca="false">IF(SUMIF(Budget!B38:B$39, 22 , Budget!E38:E$39)=0, "", SUMIF(Budget!B38:B$39, 22 , Budget!E38:E$39))</f>
        <v/>
      </c>
      <c r="P23" s="124" t="str">
        <f aca="false">IF(SUMIF(Budget!B27:B$28, 22 , Budget!E27:E$28)=0, "", SUMIF(Budget!B27:B$28, 22 , Budget!E27:E$28))</f>
        <v/>
      </c>
      <c r="Q23" s="126"/>
      <c r="R23" s="127"/>
      <c r="S23" s="128" t="n">
        <f aca="false">IF(SUM(C23:Q23) &gt; 0, -SUM(C23:Q23), "-")</f>
        <v>-23.804096330689</v>
      </c>
      <c r="T23" s="138" t="n">
        <f aca="false">IF(S23&lt;0, S23/S$36, "")</f>
        <v>0.00411943604828642</v>
      </c>
      <c r="U23" s="139"/>
      <c r="V23" s="131" t="n">
        <f aca="false">B23</f>
        <v>22</v>
      </c>
      <c r="W23" s="140"/>
      <c r="X23" s="140"/>
      <c r="Z23" s="135"/>
      <c r="AA23" s="136"/>
      <c r="AB23" s="137"/>
      <c r="AC23" s="141" t="str">
        <f aca="false">IF(SUM(Z23:AB23)=0,"-",-SUM(Z23:AB23))</f>
        <v>-</v>
      </c>
      <c r="AD23" s="142" t="s">
        <v>107</v>
      </c>
      <c r="AE23" s="146"/>
      <c r="AF23" s="146"/>
      <c r="AG23" s="146"/>
      <c r="XFD23" s="0"/>
    </row>
    <row r="24" customFormat="false" ht="12.8" hidden="false" customHeight="false" outlineLevel="0" collapsed="false">
      <c r="B24" s="122" t="n">
        <v>23</v>
      </c>
      <c r="C24" s="135"/>
      <c r="D24" s="136" t="n">
        <f aca="true">MAX(NORMSINV(RAND())*20 + 50, 0)</f>
        <v>59.23097489182</v>
      </c>
      <c r="E24" s="137"/>
      <c r="F24" s="135" t="n">
        <v>3.33</v>
      </c>
      <c r="G24" s="137"/>
      <c r="H24" s="123"/>
      <c r="I24" s="124"/>
      <c r="J24" s="125"/>
      <c r="K24" s="124" t="str">
        <f aca="false">IF(SUMIF(Budget!B34:B$35, 23 , Budget!E34:E$35)=0, "", SUMIF(Budget!B34:B$35, 23 , Budget!E34:E$35))</f>
        <v/>
      </c>
      <c r="L24" s="124" t="n">
        <f aca="false">IF(SUMIF(Budget!B46:B$53, 23 , Budget!E46:E$53)=0, "", SUMIF(Budget!B46:B$53, 23 , Budget!E46:E$53))</f>
        <v>24.99</v>
      </c>
      <c r="M24" s="124" t="str">
        <f aca="false">IF(Budget!B31= 23 ,(Budget!E31),"")</f>
        <v/>
      </c>
      <c r="N24" s="124" t="str">
        <f aca="false">IF(Budget!B30= 23 ,(Budget!E30),"")</f>
        <v/>
      </c>
      <c r="O24" s="124" t="str">
        <f aca="false">IF(SUMIF(Budget!B38:B$39, 23 , Budget!E38:E$39)=0, "", SUMIF(Budget!B38:B$39, 23 , Budget!E38:E$39))</f>
        <v/>
      </c>
      <c r="P24" s="124" t="str">
        <f aca="false">IF(SUMIF(Budget!B27:B$28, 23 , Budget!E27:E$28)=0, "", SUMIF(Budget!B27:B$28, 23 , Budget!E27:E$28))</f>
        <v/>
      </c>
      <c r="Q24" s="126"/>
      <c r="R24" s="127"/>
      <c r="S24" s="128" t="n">
        <f aca="false">IF(SUM(C24:Q24) &gt; 0, -SUM(C24:Q24), "-")</f>
        <v>-87.55097489182</v>
      </c>
      <c r="T24" s="138" t="n">
        <f aca="false">IF(S24&lt;0, S24/S$36, "")</f>
        <v>0.0151512007438403</v>
      </c>
      <c r="U24" s="139"/>
      <c r="V24" s="131" t="n">
        <f aca="false">B24</f>
        <v>23</v>
      </c>
      <c r="W24" s="140"/>
      <c r="X24" s="140"/>
      <c r="Z24" s="135"/>
      <c r="AA24" s="136"/>
      <c r="AB24" s="137"/>
      <c r="AC24" s="141" t="str">
        <f aca="false">IF(SUM(Z24:AB24)=0,"-",-SUM(Z24:AB24))</f>
        <v>-</v>
      </c>
      <c r="AD24" s="142" t="s">
        <v>108</v>
      </c>
      <c r="AE24" s="146"/>
      <c r="AF24" s="146"/>
      <c r="AG24" s="146"/>
      <c r="XFD24" s="0"/>
    </row>
    <row r="25" customFormat="false" ht="12.8" hidden="false" customHeight="false" outlineLevel="0" collapsed="false">
      <c r="B25" s="122" t="n">
        <v>24</v>
      </c>
      <c r="C25" s="135" t="n">
        <f aca="true">MAX(NORMSINV(RAND())*20 + 50, 0)</f>
        <v>78.2899036890499</v>
      </c>
      <c r="D25" s="136"/>
      <c r="E25" s="137" t="n">
        <f aca="true">MAX(NORMSINV(RAND())*20 + 50, 0)</f>
        <v>62.2575167120145</v>
      </c>
      <c r="F25" s="135" t="n">
        <v>3.33</v>
      </c>
      <c r="G25" s="137"/>
      <c r="H25" s="123"/>
      <c r="I25" s="124"/>
      <c r="J25" s="125" t="n">
        <f aca="true">NORMSINV(RAND())*20 + 50 + 20</f>
        <v>64.5854711069977</v>
      </c>
      <c r="K25" s="124" t="str">
        <f aca="false">IF(SUMIF(Budget!B34:B$35, 24 , Budget!E34:E$35)=0, "", SUMIF(Budget!B34:B$35, 24 , Budget!E34:E$35))</f>
        <v/>
      </c>
      <c r="L25" s="124" t="str">
        <f aca="false">IF(SUMIF(Budget!B46:B$53, 24 , Budget!E46:E$53)=0, "", SUMIF(Budget!B46:B$53, 24 , Budget!E46:E$53))</f>
        <v/>
      </c>
      <c r="M25" s="124" t="str">
        <f aca="false">IF(Budget!B31= 24 ,(Budget!E31),"")</f>
        <v/>
      </c>
      <c r="N25" s="124" t="str">
        <f aca="false">IF(Budget!B30= 24 ,(Budget!E30),"")</f>
        <v/>
      </c>
      <c r="O25" s="124" t="str">
        <f aca="false">IF(SUMIF(Budget!B38:B$39, 24 , Budget!E38:E$39)=0, "", SUMIF(Budget!B38:B$39, 24 , Budget!E38:E$39))</f>
        <v/>
      </c>
      <c r="P25" s="124" t="str">
        <f aca="false">IF(SUMIF(Budget!B27:B$28, 24 , Budget!E27:E$28)=0, "", SUMIF(Budget!B27:B$28, 24 , Budget!E27:E$28))</f>
        <v/>
      </c>
      <c r="Q25" s="126"/>
      <c r="R25" s="127"/>
      <c r="S25" s="128" t="n">
        <f aca="false">IF(SUM(C25:Q25) &gt; 0, -SUM(C25:Q25), "-")</f>
        <v>-208.462891508062</v>
      </c>
      <c r="T25" s="138" t="n">
        <f aca="false">IF(S25&lt;0, S25/S$36, "")</f>
        <v>0.0360757047055471</v>
      </c>
      <c r="U25" s="139"/>
      <c r="V25" s="131" t="n">
        <f aca="false">B25</f>
        <v>24</v>
      </c>
      <c r="W25" s="140"/>
      <c r="X25" s="140"/>
      <c r="Z25" s="135"/>
      <c r="AA25" s="136"/>
      <c r="AB25" s="137"/>
      <c r="AC25" s="141" t="str">
        <f aca="false">IF(SUM(Z25:AB25)=0,"-",-SUM(Z25:AB25))</f>
        <v>-</v>
      </c>
      <c r="AD25" s="142" t="s">
        <v>109</v>
      </c>
      <c r="AE25" s="146"/>
      <c r="AF25" s="146"/>
      <c r="AG25" s="146"/>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Budget!E34:E$35)=0, "", SUMIF(Budget!B34:B$35, 25 , Budget!E34:E$35))</f>
        <v/>
      </c>
      <c r="L26" s="124" t="str">
        <f aca="false">IF(SUMIF(Budget!B46:B$53, 25 , Budget!E46:E$53)=0, "", SUMIF(Budget!B46:B$53, 25 , Budget!E46:E$53))</f>
        <v/>
      </c>
      <c r="M26" s="124" t="str">
        <f aca="false">IF(Budget!B31= 26 ,(Budget!E31),"")</f>
        <v/>
      </c>
      <c r="N26" s="124" t="str">
        <f aca="false">IF(Budget!B30= 25 ,(Budget!E30),"")</f>
        <v/>
      </c>
      <c r="O26" s="124" t="str">
        <f aca="false">IF(SUMIF(Budget!B38:B$39, 25 , Budget!E38:E$39)=0, "", SUMIF(Budget!B38:B$39, 25 , Budget!E38:E$39))</f>
        <v/>
      </c>
      <c r="P26" s="124" t="str">
        <f aca="false">IF(SUMIF(Budget!B27:B$28, 25 , Budget!E27:E$28)=0, "", SUMIF(Budget!B27:B$28, 25 , Budget!E27:E$28))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110</v>
      </c>
      <c r="AE26" s="146"/>
      <c r="AF26" s="146"/>
      <c r="AG26" s="146"/>
      <c r="XFD26" s="0"/>
    </row>
    <row r="27" customFormat="false" ht="12.8" hidden="false" customHeight="false" outlineLevel="0" collapsed="false">
      <c r="B27" s="122" t="n">
        <v>26</v>
      </c>
      <c r="C27" s="135"/>
      <c r="D27" s="136"/>
      <c r="E27" s="137" t="n">
        <f aca="true">MAX(NORMSINV(RAND())*20 + 50, 0)</f>
        <v>41.812672721502</v>
      </c>
      <c r="F27" s="135" t="n">
        <v>3.33</v>
      </c>
      <c r="G27" s="137"/>
      <c r="H27" s="123"/>
      <c r="I27" s="124"/>
      <c r="J27" s="125"/>
      <c r="K27" s="124" t="str">
        <f aca="false">IF(SUMIF(Budget!B34:B$35, 26 , Budget!E34:E$35)=0, "", SUMIF(Budget!B34:B$35, 26 , Budget!E34:E$35))</f>
        <v/>
      </c>
      <c r="L27" s="124" t="str">
        <f aca="false">IF(SUMIF(Budget!B46:B$53, 26 , Budget!E46:E$53)=0, "", SUMIF(Budget!B46:B$53, 26 , Budget!E46:E$53))</f>
        <v/>
      </c>
      <c r="M27" s="124" t="str">
        <f aca="false">IF(Budget!B31= 26 ,(Budget!E31),"")</f>
        <v/>
      </c>
      <c r="N27" s="124" t="str">
        <f aca="false">IF(Budget!B30= 26 ,(Budget!E30),"")</f>
        <v/>
      </c>
      <c r="O27" s="124" t="str">
        <f aca="false">IF(SUMIF(Budget!B38:B$39, 26 , Budget!E38:E$39)=0, "", SUMIF(Budget!B38:B$39, 26 , Budget!E38:E$39))</f>
        <v/>
      </c>
      <c r="P27" s="124" t="str">
        <f aca="false">IF(SUMIF(Budget!B27:B$28, 26 , Budget!E27:E$28)=0, "", SUMIF(Budget!B27:B$28, 26 , Budget!E27:E$28))</f>
        <v/>
      </c>
      <c r="Q27" s="126"/>
      <c r="R27" s="127"/>
      <c r="S27" s="128" t="n">
        <f aca="false">IF(SUM(C27:Q27) &gt; 0, -SUM(C27:Q27), "-")</f>
        <v>-45.142672721502</v>
      </c>
      <c r="T27" s="138" t="n">
        <f aca="false">IF(S27&lt;0, S27/S$36, "")</f>
        <v>0.0078121996626775</v>
      </c>
      <c r="U27" s="139"/>
      <c r="V27" s="131" t="n">
        <f aca="false">B27</f>
        <v>26</v>
      </c>
      <c r="W27" s="140"/>
      <c r="X27" s="140"/>
      <c r="Z27" s="135"/>
      <c r="AA27" s="136"/>
      <c r="AB27" s="137"/>
      <c r="AC27" s="141" t="str">
        <f aca="false">IF(SUM(Z27:AB27)=0,"-",-SUM(Z27:AB27))</f>
        <v>-</v>
      </c>
      <c r="AD27" s="142" t="s">
        <v>111</v>
      </c>
      <c r="AE27" s="146"/>
      <c r="AF27" s="146"/>
      <c r="AG27" s="146"/>
      <c r="XFD27" s="0"/>
    </row>
    <row r="28" customFormat="false" ht="12.8" hidden="false" customHeight="false" outlineLevel="0" collapsed="false">
      <c r="B28" s="122" t="n">
        <v>27</v>
      </c>
      <c r="C28" s="135"/>
      <c r="D28" s="136" t="n">
        <f aca="true">MAX(NORMSINV(RAND())*20 + 50, 0)</f>
        <v>74.67576076857</v>
      </c>
      <c r="E28" s="137"/>
      <c r="F28" s="135"/>
      <c r="G28" s="137" t="n">
        <f aca="true">NORMSINV(RAND())*10 + 20 + 10</f>
        <v>37.439678183129</v>
      </c>
      <c r="H28" s="123"/>
      <c r="I28" s="124"/>
      <c r="J28" s="125"/>
      <c r="K28" s="124" t="str">
        <f aca="false">IF(SUMIF(Budget!B34:B$35, 27 , Budget!E34:E$35)=0, "", SUMIF(Budget!B34:B$35, 27 , Budget!E34:E$35))</f>
        <v/>
      </c>
      <c r="L28" s="124" t="str">
        <f aca="false">IF(SUMIF(Budget!B46:B$53, 27 , Budget!E46:E$53)=0, "", SUMIF(Budget!B46:B$53, 27 , Budget!E46:E$53))</f>
        <v/>
      </c>
      <c r="M28" s="124" t="str">
        <f aca="false">IF(Budget!B31= 27 ,(Budget!E31),"")</f>
        <v/>
      </c>
      <c r="N28" s="124" t="str">
        <f aca="false">IF(Budget!B30= 27 ,(Budget!E30),"")</f>
        <v/>
      </c>
      <c r="O28" s="124" t="str">
        <f aca="false">IF(SUMIF(Budget!B38:B$39, 27 , Budget!E38:E$39)=0, "", SUMIF(Budget!B38:B$39, 27 , Budget!E38:E$39))</f>
        <v/>
      </c>
      <c r="P28" s="124" t="str">
        <f aca="false">IF(SUMIF(Budget!B27:B$28, 27 , Budget!E27:E$28)=0, "", SUMIF(Budget!B27:B$28, 27 , Budget!E27:E$28))</f>
        <v/>
      </c>
      <c r="Q28" s="126"/>
      <c r="R28" s="127"/>
      <c r="S28" s="128" t="n">
        <f aca="false">IF(SUM(C28:Q28) &gt; 0, -SUM(C28:Q28), "-")</f>
        <v>-112.115438951699</v>
      </c>
      <c r="T28" s="138" t="n">
        <f aca="false">IF(S28&lt;0, S28/S$36, "")</f>
        <v>0.0194022228095107</v>
      </c>
      <c r="U28" s="139"/>
      <c r="V28" s="131" t="n">
        <f aca="false">B28</f>
        <v>27</v>
      </c>
      <c r="W28" s="140"/>
      <c r="X28" s="140"/>
      <c r="Z28" s="135"/>
      <c r="AA28" s="136"/>
      <c r="AB28" s="137"/>
      <c r="AC28" s="141" t="str">
        <f aca="false">IF(SUM(Z28:AB28)=0,"-",-SUM(Z28:AB28))</f>
        <v>-</v>
      </c>
      <c r="AD28" s="142" t="s">
        <v>112</v>
      </c>
      <c r="AE28" s="146"/>
      <c r="AF28" s="146"/>
      <c r="AG28" s="146"/>
      <c r="XFD28" s="0"/>
    </row>
    <row r="29" customFormat="false" ht="12.8" hidden="false" customHeight="false" outlineLevel="0" collapsed="false">
      <c r="B29" s="122" t="n">
        <v>28</v>
      </c>
      <c r="C29" s="135" t="n">
        <f aca="true">MAX(NORMSINV(RAND())*20 + 50, 0)</f>
        <v>42.6038831828259</v>
      </c>
      <c r="D29" s="136"/>
      <c r="E29" s="137" t="n">
        <f aca="true">MAX(NORMSINV(RAND())*20 + 50, 0)</f>
        <v>42.6816576858331</v>
      </c>
      <c r="F29" s="135" t="n">
        <v>3.33</v>
      </c>
      <c r="G29" s="137"/>
      <c r="H29" s="123" t="n">
        <f aca="true">NORMSINV(RAND())*20 + 50 + 20</f>
        <v>75.0721426580948</v>
      </c>
      <c r="I29" s="124"/>
      <c r="J29" s="125"/>
      <c r="K29" s="124" t="str">
        <f aca="false">IF(SUMIF(Budget!B34:B$35, 28 , Budget!E34:E$35)=0, "", SUMIF(Budget!B34:B$35, 28 , Budget!E34:E$35))</f>
        <v/>
      </c>
      <c r="L29" s="124" t="str">
        <f aca="false">IF(SUMIF(Budget!B46:B$53, 28 , Budget!E46:E$53)=0, "", SUMIF(Budget!B46:B$53, 28 , Budget!E46:E$53))</f>
        <v/>
      </c>
      <c r="M29" s="124" t="str">
        <f aca="false">IF(Budget!B31= 28 ,(Budget!E31),"")</f>
        <v/>
      </c>
      <c r="N29" s="124" t="str">
        <f aca="false">IF(Budget!B30= 28 ,(Budget!E30),"")</f>
        <v/>
      </c>
      <c r="O29" s="124" t="str">
        <f aca="false">IF(SUMIF(Budget!B38:B$39, 28 , Budget!E38:E$39)=0, "", SUMIF(Budget!B38:B$39, 28 , Budget!E38:E$39))</f>
        <v/>
      </c>
      <c r="P29" s="124" t="str">
        <f aca="false">IF(SUMIF(Budget!B27:B$28, 28 , Budget!E27:E$28)=0, "", SUMIF(Budget!B27:B$28, 28 , Budget!E27:E$28))</f>
        <v/>
      </c>
      <c r="Q29" s="126"/>
      <c r="R29" s="127"/>
      <c r="S29" s="128" t="n">
        <f aca="false">IF(SUM(C29:Q29) &gt; 0, -SUM(C29:Q29), "-")</f>
        <v>-163.687683526754</v>
      </c>
      <c r="T29" s="138" t="n">
        <f aca="false">IF(S29&lt;0, S29/S$36, "")</f>
        <v>0.0283270969337861</v>
      </c>
      <c r="U29" s="139"/>
      <c r="V29" s="131" t="n">
        <f aca="false">B29</f>
        <v>28</v>
      </c>
      <c r="W29" s="140"/>
      <c r="X29" s="140"/>
      <c r="Z29" s="135"/>
      <c r="AA29" s="136"/>
      <c r="AB29" s="137"/>
      <c r="AC29" s="141" t="str">
        <f aca="false">IF(SUM(Z29:AB29)=0,"-",-SUM(Z29:AB29))</f>
        <v>-</v>
      </c>
      <c r="AD29" s="142" t="s">
        <v>113</v>
      </c>
      <c r="AE29" s="146"/>
      <c r="AF29" s="146"/>
      <c r="AG29" s="146"/>
      <c r="XFD29" s="0"/>
    </row>
    <row r="30" customFormat="false" ht="12.8" hidden="false" customHeight="false" outlineLevel="0" collapsed="false">
      <c r="B30" s="122" t="n">
        <v>29</v>
      </c>
      <c r="C30" s="135"/>
      <c r="D30" s="136"/>
      <c r="E30" s="137"/>
      <c r="F30" s="135"/>
      <c r="G30" s="137"/>
      <c r="H30" s="123"/>
      <c r="I30" s="124"/>
      <c r="J30" s="125" t="n">
        <f aca="true">NORMSINV(RAND())*20 + 50 + 20</f>
        <v>50.3827711990616</v>
      </c>
      <c r="K30" s="124" t="str">
        <f aca="false">IF(SUMIF(Budget!B34:B$35, 29 , Budget!E34:E$35)=0, "", SUMIF(Budget!B34:B$35, 29 , Budget!E34:E$35))</f>
        <v/>
      </c>
      <c r="L30" s="124" t="str">
        <f aca="false">IF(SUMIF(Budget!B46:B$53, 29 , Budget!E46:E$53)=0, "", SUMIF(Budget!B46:B$53, 29 , Budget!E46:E$53))</f>
        <v/>
      </c>
      <c r="M30" s="124" t="str">
        <f aca="false">IF(Budget!B31= 29,(Budget!E31),"")</f>
        <v/>
      </c>
      <c r="N30" s="124" t="str">
        <f aca="false">IF(Budget!B30= 29,(Budget!E30),"")</f>
        <v/>
      </c>
      <c r="O30" s="124" t="str">
        <f aca="false">IF(SUMIF(Budget!B38:B$39, 29 , Budget!E38:E$39)=0, "", SUMIF(Budget!B38:B$39, 29 , Budget!E38:E$39))</f>
        <v/>
      </c>
      <c r="P30" s="124" t="str">
        <f aca="false">IF(SUMIF(Budget!B27:B$28, 29 , Budget!E27:E$28)=0, "", SUMIF(Budget!B27:B$28, 29 , Budget!E27:E$28))</f>
        <v/>
      </c>
      <c r="Q30" s="126"/>
      <c r="R30" s="127"/>
      <c r="S30" s="128" t="n">
        <f aca="false">IF(SUM(C30:Q30) &gt; 0, -SUM(C30:Q30), "-")</f>
        <v>-50.3827711990616</v>
      </c>
      <c r="T30" s="138" t="n">
        <f aca="false">IF(S30&lt;0, S30/S$36, "")</f>
        <v>0.00871902890186186</v>
      </c>
      <c r="U30" s="139"/>
      <c r="V30" s="131" t="n">
        <f aca="false">B30</f>
        <v>29</v>
      </c>
      <c r="W30" s="140"/>
      <c r="X30" s="140"/>
      <c r="Z30" s="135"/>
      <c r="AA30" s="136"/>
      <c r="AB30" s="137"/>
      <c r="AC30" s="141" t="str">
        <f aca="false">IF(SUM(Z30:AB30)=0,"-",-SUM(Z30:AB30))</f>
        <v>-</v>
      </c>
      <c r="AD30" s="142" t="s">
        <v>114</v>
      </c>
      <c r="AE30" s="146"/>
      <c r="AF30" s="146"/>
      <c r="AG30" s="146"/>
      <c r="XFD30" s="0"/>
    </row>
    <row r="31" customFormat="false" ht="12.8" hidden="false" customHeight="false" outlineLevel="0" collapsed="false">
      <c r="B31" s="122" t="n">
        <v>30</v>
      </c>
      <c r="C31" s="135"/>
      <c r="D31" s="136"/>
      <c r="E31" s="137" t="n">
        <f aca="true">MAX(NORMSINV(RAND())*20 + 50, 0)</f>
        <v>66.0239148469871</v>
      </c>
      <c r="F31" s="135" t="n">
        <v>3.33</v>
      </c>
      <c r="G31" s="137"/>
      <c r="H31" s="123"/>
      <c r="I31" s="124"/>
      <c r="J31" s="125" t="n">
        <f aca="true">NORMSINV(RAND())*20 + 50 + 20</f>
        <v>99.1041154854836</v>
      </c>
      <c r="K31" s="124" t="str">
        <f aca="false">IF(SUMIF(Budget!B34:B$35, 29 , Budget!E34:E$35)=0, "", SUMIF(Budget!B34:B$35, 29 , Budget!E34:E$35))</f>
        <v/>
      </c>
      <c r="L31" s="124" t="str">
        <f aca="false">IF(SUMIF(Budget!B46:B$53, 30 , Budget!E46:E$53)=0, "", SUMIF(Budget!B46:B$53, 30 , Budget!E46:E$53))</f>
        <v/>
      </c>
      <c r="M31" s="124" t="str">
        <f aca="false">IF(Budget!B31= 30 ,(Budget!E31),"")</f>
        <v/>
      </c>
      <c r="N31" s="124" t="str">
        <f aca="false">IF(Budget!B30= 30 ,(Budget!E30),"")</f>
        <v/>
      </c>
      <c r="O31" s="124" t="str">
        <f aca="false">IF(SUMIF(Budget!B38:B$39, 30 , Budget!E38:E$39)=0, "", SUMIF(Budget!B38:B$39, 30 , Budget!E38:E$39))</f>
        <v/>
      </c>
      <c r="P31" s="124" t="str">
        <f aca="false">IF(SUMIF(Budget!B27:B$28, 30 , Budget!E27:E$28)=0, "", SUMIF(Budget!B27:B$28, 30 , Budget!E27:E$28))</f>
        <v/>
      </c>
      <c r="Q31" s="126"/>
      <c r="R31" s="127"/>
      <c r="S31" s="128" t="n">
        <f aca="false">IF(SUM(C31:Q31) &gt; 0, -SUM(C31:Q31), "-")</f>
        <v>-168.458030332471</v>
      </c>
      <c r="T31" s="138" t="n">
        <f aca="false">IF(S31&lt;0, S31/S$36, "")</f>
        <v>0.0291526329390728</v>
      </c>
      <c r="U31" s="139"/>
      <c r="V31" s="131" t="n">
        <f aca="false">B31</f>
        <v>30</v>
      </c>
      <c r="W31" s="140"/>
      <c r="X31" s="140"/>
      <c r="Z31" s="135"/>
      <c r="AA31" s="136"/>
      <c r="AB31" s="137"/>
      <c r="AC31" s="141" t="str">
        <f aca="false">IF(SUM(Z31:AB31)=0,"-",-SUM(Z31:AB31))</f>
        <v>-</v>
      </c>
      <c r="AD31" s="142" t="s">
        <v>115</v>
      </c>
      <c r="AE31" s="146"/>
      <c r="AF31" s="146"/>
      <c r="AG31" s="146"/>
      <c r="XFD31" s="0"/>
    </row>
    <row r="32" customFormat="false" ht="12.8" hidden="false" customHeight="false" outlineLevel="0" collapsed="false">
      <c r="B32" s="122" t="n">
        <v>31</v>
      </c>
      <c r="C32" s="135"/>
      <c r="D32" s="136"/>
      <c r="E32" s="137"/>
      <c r="F32" s="135"/>
      <c r="G32" s="137"/>
      <c r="H32" s="123"/>
      <c r="I32" s="124"/>
      <c r="J32" s="125"/>
      <c r="K32" s="124" t="str">
        <f aca="false">IF(SUMIF(Budget!B34:B$35, 36 , Budget!E34:E$35)=0, "", SUMIF(Budget!B34:B$35, 36 , Budget!E34:E$35))</f>
        <v/>
      </c>
      <c r="L32" s="124" t="str">
        <f aca="false">IF(SUMIF(Budget!B46:B$53, 36 , Budget!E46:E$53)=0, "", SUMIF(Budget!B46:B$53, 36 , Budget!E46:E$53))</f>
        <v/>
      </c>
      <c r="M32" s="124" t="str">
        <f aca="false">IF(Budget!B31= 36 ,(Budget!E31),"")</f>
        <v/>
      </c>
      <c r="N32" s="124" t="str">
        <f aca="false">IF(Budget!B30= 36 ,(Budget!E30),"")</f>
        <v/>
      </c>
      <c r="O32" s="124" t="str">
        <f aca="false">IF(SUMIF(Budget!B38:B$39, 36 , Budget!E38:E$39)=0, "", SUMIF(Budget!B38:B$39, 36 , Budget!E38:E$39))</f>
        <v/>
      </c>
      <c r="P32" s="124" t="str">
        <f aca="false">IF(SUMIF(Budget!B27:B$28, 36 , Budget!E27:E$28)=0, "", SUMIF(Budget!B27:B$28, 36 , Budget!E27:E$28))</f>
        <v/>
      </c>
      <c r="Q32" s="126" t="n">
        <f aca="false">RANDBETWEEN(1, 20) * 10</f>
        <v>30</v>
      </c>
      <c r="R32" s="127"/>
      <c r="S32" s="128" t="n">
        <f aca="false">IF(SUM(C32:Q32) &gt; 0, -SUM(C32:Q32), "-")</f>
        <v>-30</v>
      </c>
      <c r="T32" s="138" t="n">
        <f aca="false">IF(S32&lt;0, S32/S$36, "")</f>
        <v>0.00519167288401809</v>
      </c>
      <c r="U32" s="139" t="n">
        <v>6200</v>
      </c>
      <c r="V32" s="131" t="n">
        <f aca="false">B32</f>
        <v>31</v>
      </c>
      <c r="W32" s="140"/>
      <c r="X32" s="140"/>
      <c r="Z32" s="147"/>
      <c r="AA32" s="148"/>
      <c r="AB32" s="149"/>
      <c r="AC32" s="150" t="str">
        <f aca="false">IF(SUM(Z32:AB32)=0,"-",-SUM(Z32:AB32))</f>
        <v>-</v>
      </c>
      <c r="AD32" s="151" t="s">
        <v>116</v>
      </c>
      <c r="AE32" s="146"/>
      <c r="AF32" s="146"/>
      <c r="AG32" s="146"/>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117</v>
      </c>
      <c r="AC34" s="164" t="s">
        <v>46</v>
      </c>
      <c r="XFD34" s="0"/>
    </row>
    <row r="35" customFormat="false" ht="23.85" hidden="false" customHeight="true" outlineLevel="0" collapsed="false">
      <c r="B35" s="166" t="s">
        <v>118</v>
      </c>
      <c r="C35" s="167" t="n">
        <f aca="false">IF((C36)&lt;0, C36/S36,"")</f>
        <v>0.0673930369570671</v>
      </c>
      <c r="D35" s="167" t="n">
        <f aca="false">IF((D36)&lt;0, D36/$S36,"")</f>
        <v>0.0470246888291326</v>
      </c>
      <c r="E35" s="167" t="n">
        <f aca="false">IF((E36)&lt;0, E36/$S36,"")</f>
        <v>0.100307032350967</v>
      </c>
      <c r="F35" s="167" t="n">
        <f aca="false">IF((F36)&lt;0, F36/$S36,"")</f>
        <v>0.0103729624222681</v>
      </c>
      <c r="G35" s="167" t="n">
        <f aca="false">IF((G36)&lt;0, G36/$S36,"")</f>
        <v>0.0240920519867869</v>
      </c>
      <c r="H35" s="167" t="n">
        <f aca="false">IF((H36)&lt;0, H36/$S36,"")</f>
        <v>0.0567017837648112</v>
      </c>
      <c r="I35" s="167" t="n">
        <f aca="false">IF((I36)&lt;0, I36/$S36,"")</f>
        <v>0.0475131014868042</v>
      </c>
      <c r="J35" s="167" t="n">
        <f aca="false">IF((J36)&lt;0, J36/$S36,"")</f>
        <v>0.0638577498931799</v>
      </c>
      <c r="K35" s="167" t="n">
        <f aca="false">IF((K36)&lt;0, K36/$S36,"")</f>
        <v>0.0558745141354307</v>
      </c>
      <c r="L35" s="167" t="n">
        <f aca="false">IF((L36)&lt;0, L36/$S36,"")</f>
        <v>0.0122817674859588</v>
      </c>
      <c r="M35" s="167" t="n">
        <f aca="false">IF((M36)&lt;0, M36/$S36,"")</f>
        <v>0.00839320449582925</v>
      </c>
      <c r="N35" s="167" t="n">
        <f aca="false">IF((N36)&lt;0, N36/$S36,"")</f>
        <v>0.423986618861477</v>
      </c>
      <c r="O35" s="167" t="n">
        <f aca="false">IF((O36)&lt;0, O36/$S36,"")</f>
        <v>0.0285542008620995</v>
      </c>
      <c r="P35" s="167" t="str">
        <f aca="false">IF((P36)&lt;0, P36/$S36,"")</f>
        <v/>
      </c>
      <c r="Q35" s="167" t="n">
        <f aca="false">IF((Q36)&lt;0, Q36/$S36,"")</f>
        <v>0.0536472864681869</v>
      </c>
      <c r="R35" s="167"/>
      <c r="S35" s="164"/>
      <c r="T35" s="164"/>
      <c r="U35" s="164"/>
      <c r="V35" s="164"/>
      <c r="W35" s="164"/>
      <c r="X35" s="165"/>
      <c r="Y35" s="165"/>
      <c r="Z35" s="168" t="str">
        <f aca="false">IF((Z36)&lt;0, Z36/$S36,"")</f>
        <v/>
      </c>
      <c r="AA35" s="168" t="str">
        <f aca="false">IF((AA36)&lt;0, AA36/$S36,"")</f>
        <v/>
      </c>
      <c r="AB35" s="168" t="str">
        <f aca="false">IF((AB36)&lt;0, AB36/$S36,"")</f>
        <v/>
      </c>
      <c r="AC35" s="164"/>
      <c r="XFD35" s="0"/>
    </row>
    <row r="36" customFormat="false" ht="12.8" hidden="false" customHeight="false" outlineLevel="0" collapsed="false">
      <c r="B36" s="169" t="s">
        <v>119</v>
      </c>
      <c r="C36" s="170" t="n">
        <f aca="false">IF(SUM(C2:C32) &gt; 0, -SUM(C2:C32), "-")</f>
        <v>-389.42960272706</v>
      </c>
      <c r="D36" s="170" t="n">
        <f aca="false">IF(SUM(D2:D32) &gt; 0, -SUM(D2:D32), "-")</f>
        <v>-271.731423837732</v>
      </c>
      <c r="E36" s="170" t="n">
        <f aca="false">IF(SUM(E2:E32) &gt; 0, -SUM(E2:E32), "-")</f>
        <v>-579.622606769487</v>
      </c>
      <c r="F36" s="170" t="n">
        <f aca="false">IF(SUM(F2:F32) &gt; 0, -SUM(F2:F32), "-")</f>
        <v>-59.94</v>
      </c>
      <c r="G36" s="170" t="n">
        <f aca="false">IF(SUM(G2:G32) &gt; 0, -SUM(G2:G32), "-")</f>
        <v>-139.215542995503</v>
      </c>
      <c r="H36" s="170" t="n">
        <f aca="false">IF(SUM(H2:H32) &gt; 0, -SUM(H2:H32), "-")</f>
        <v>-327.650364525241</v>
      </c>
      <c r="I36" s="170" t="n">
        <f aca="false">IF(SUM(I2:I32) &gt; 0, -SUM(I2:I32), "-")</f>
        <v>-274.553708688392</v>
      </c>
      <c r="J36" s="170" t="n">
        <f aca="false">IF(SUM(J2:J32) &gt; 0, -SUM(J2:J32), "-")</f>
        <v>-369.001002103337</v>
      </c>
      <c r="K36" s="170" t="n">
        <f aca="false">IF(SUM(K2:K32) &gt; 0, -SUM(K2:K32), "-")</f>
        <v>-322.87</v>
      </c>
      <c r="L36" s="170" t="n">
        <f aca="false">IF(SUM(L2:L32) &gt; 0, -SUM(L2:L32), "-")</f>
        <v>-70.97</v>
      </c>
      <c r="M36" s="170" t="n">
        <f aca="false">IF(SUM(M2:M32) &gt; 0, -SUM(M2:M32), "-")</f>
        <v>-48.5</v>
      </c>
      <c r="N36" s="170" t="n">
        <f aca="false">IF(SUM(N2:N32) &gt; 0, -SUM(N2:N32), "-")</f>
        <v>-2450</v>
      </c>
      <c r="O36" s="170" t="n">
        <f aca="false">IF(SUM(O2:O32) &gt; 0, -SUM(O2:O32), "-")</f>
        <v>-165</v>
      </c>
      <c r="P36" s="170" t="str">
        <f aca="false">IF(SUM(P2:P32) &gt; 0, -SUM(P2:P32), "-")</f>
        <v>-</v>
      </c>
      <c r="Q36" s="170" t="n">
        <f aca="false">IF(SUM(Q2:Q32) &gt; 0, -SUM(Q2:Q32), "-")</f>
        <v>-310</v>
      </c>
      <c r="R36" s="170"/>
      <c r="S36" s="171" t="n">
        <f aca="false">IF(SUM(S2:S32) &lt; 0, SUM(S2:S32), "-")</f>
        <v>-5778.48425164675</v>
      </c>
      <c r="T36" s="171"/>
      <c r="U36" s="171" t="n">
        <f aca="false">IF(SUM(U2:U32) &gt; 0, SUM(U2:U32), "-")</f>
        <v>6225</v>
      </c>
      <c r="V36" s="171" t="n">
        <f aca="false">IF(ISNUMBER(U36),SUM(S36:U36),"-")</f>
        <v>446.51574835325</v>
      </c>
      <c r="W36" s="171"/>
      <c r="Z36" s="170" t="str">
        <f aca="false">IF(SUM(Z2:Z32) &gt; 0, 0-SUM(Z2:Z32), "-")</f>
        <v>-</v>
      </c>
      <c r="AA36" s="170" t="str">
        <f aca="false">IF(SUM(AA2:AA32) &gt; 0, 0-SUM(AA2:AA32), "-")</f>
        <v>-</v>
      </c>
      <c r="AB36" s="170" t="str">
        <f aca="false">IF(SUM(AB2:AB32) &gt; 0, 0-SUM(AB2:AB32), "-")</f>
        <v>-</v>
      </c>
      <c r="AC36" s="172" t="str">
        <f aca="false">IF(SUM(AC2:AC32) &lt; 0, SUM(AC2:AC32), "-")</f>
        <v>-</v>
      </c>
      <c r="XFD36" s="0"/>
    </row>
    <row r="37" customFormat="false" ht="12.8" hidden="false" customHeight="false" outlineLevel="0" collapsed="false">
      <c r="B37" s="173" t="s">
        <v>120</v>
      </c>
      <c r="C37" s="170" t="n">
        <f aca="false">IF(SUM(C2:C32) &gt; 0, -SUM(C2:C32)/31, "")</f>
        <v>-12.56224524926</v>
      </c>
      <c r="D37" s="170" t="n">
        <f aca="false">IF(SUM(D2:D32) &gt; 0, -SUM(D2:D32)/31, "")</f>
        <v>-8.76552980121715</v>
      </c>
      <c r="E37" s="170" t="n">
        <f aca="false">IF(SUM(E2:E32) &gt; 0, -SUM(E2:E32)/31, "")</f>
        <v>-18.697503444177</v>
      </c>
      <c r="F37" s="170" t="n">
        <f aca="false">IF(SUM(F2:F32) &gt; 0, -SUM(F2:F32)/31, "")</f>
        <v>-1.93354838709677</v>
      </c>
      <c r="G37" s="170" t="n">
        <f aca="false">IF(SUM(G2:G32) &gt; 0, -SUM(G2:G32)/31, "")</f>
        <v>-4.49082396759686</v>
      </c>
      <c r="H37" s="170" t="n">
        <f aca="false">IF(SUM(H2:H32) &gt; 0, -SUM(H2:H32)/31, "")</f>
        <v>-10.5693665975884</v>
      </c>
      <c r="I37" s="170" t="n">
        <f aca="false">IF(SUM(I2:I32) &gt; 0, -SUM(I2:I32)/31, "")</f>
        <v>-8.85657124801264</v>
      </c>
      <c r="J37" s="170" t="n">
        <f aca="false">IF(SUM(J2:J32) &gt; 0, -SUM(J2:J32)/31, "")</f>
        <v>-11.9032581323657</v>
      </c>
      <c r="K37" s="170" t="n">
        <f aca="false">IF(SUM(K2:K32) &gt; 0, -SUM(K2:K32)/31, "")</f>
        <v>-10.4151612903226</v>
      </c>
      <c r="L37" s="170" t="n">
        <f aca="false">IF(SUM(L2:L32) &gt; 0, -SUM(L2:L32)/31, "")</f>
        <v>-2.28935483870968</v>
      </c>
      <c r="M37" s="170" t="n">
        <f aca="false">IF(SUM(M2:M32) &gt; 0, -SUM(M2:M32)/31, "")</f>
        <v>-1.56451612903226</v>
      </c>
      <c r="N37" s="170" t="n">
        <f aca="false">IF(SUM(N2:N32) &gt; 0, -SUM(N2:N32)/31, "")</f>
        <v>-79.0322580645161</v>
      </c>
      <c r="O37" s="170" t="n">
        <f aca="false">IF(SUM(O2:O32) &gt; 0, -SUM(O2:O32)/31, "")</f>
        <v>-5.32258064516129</v>
      </c>
      <c r="P37" s="170" t="str">
        <f aca="false">IF(SUM(P2:P32) &gt; 0, -SUM(P2:P32)/31, "")</f>
        <v/>
      </c>
      <c r="Q37" s="170" t="n">
        <f aca="false">IF(SUM(Q2:Q32) &gt; 0, -SUM(Q2:Q32)/31, "")</f>
        <v>-10</v>
      </c>
      <c r="R37" s="170"/>
      <c r="S37" s="174" t="n">
        <f aca="false">IF(SUM(S2:S32) &lt; 0, SUM(S2:S32)/31, "")</f>
        <v>-186.402717795056</v>
      </c>
      <c r="T37" s="174"/>
      <c r="U37" s="174" t="n">
        <f aca="false">IF(SUM(U2:U32) &gt; 0, SUM(U2:U32)/31, "")</f>
        <v>200.806451612903</v>
      </c>
      <c r="V37" s="174" t="n">
        <f aca="false">IF(ISNUMBER(U37),SUM(S37:U37),"")</f>
        <v>14.4037338178466</v>
      </c>
      <c r="W37" s="174"/>
      <c r="Z37" s="170" t="str">
        <f aca="false">IF(SUM(Z2:Z32) &gt; 0, 0-SUM(Z2:Z32)/31, "")</f>
        <v/>
      </c>
      <c r="AA37" s="170" t="str">
        <f aca="false">IF(SUM(AA2:AA32) &gt; 0, 0-SUM(AA2:AA32)/31, "")</f>
        <v/>
      </c>
      <c r="AB37" s="170" t="str">
        <f aca="false">IF(SUM(AB2:AB32) &gt; 0, 0-SUM(AB2:AB32)/31, "")</f>
        <v/>
      </c>
      <c r="AC37" s="174" t="str">
        <f aca="false">IF(SUM(AC2:AC32) &lt; 0, SUM(AC2:AC32)/31, "")</f>
        <v/>
      </c>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C2:Q32">
    <cfRule type="dataBar" priority="4">
      <dataBar showValue="1" minLength="0" maxLength="100">
        <cfvo type="min" val="0"/>
        <cfvo type="max" val="0"/>
        <color rgb="FFAFD095"/>
      </dataBar>
      <extLst>
        <ext xmlns:x14="http://schemas.microsoft.com/office/spreadsheetml/2009/9/main" uri="{B025F937-C7B1-47D3-B67F-A62EFF666E3E}">
          <x14:id>{77A5A0E7-77D8-4D26-9A9E-85966A536920}</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77A5A0E7-77D8-4D26-9A9E-85966A536920}">
            <x14:dataBar minLength="0" maxLength="100" axisPosition="automatic" gradient="true">
              <x14:cfvo type="autoMin"/>
              <x14:cfvo type="autoMax"/>
              <x14:negativeFillColor rgb="FFFF0000"/>
              <x14:axisColor rgb="FF000000"/>
            </x14:dataBar>
          </x14:cfRule>
          <xm:sqref>C2:Q32</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U2" activeCellId="0" sqref="U2"/>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15</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81</v>
      </c>
      <c r="AA1" s="118"/>
      <c r="AB1" s="118"/>
      <c r="AC1" s="119" t="s">
        <v>5</v>
      </c>
      <c r="AD1" s="119"/>
      <c r="AE1" s="119"/>
    </row>
    <row r="2" s="24" customFormat="true" ht="14.15" hidden="false" customHeight="true" outlineLevel="0" collapsed="false">
      <c r="B2" s="122" t="n">
        <v>1</v>
      </c>
      <c r="C2" s="123"/>
      <c r="D2" s="124"/>
      <c r="E2" s="125"/>
      <c r="F2" s="123" t="n">
        <v>3.33</v>
      </c>
      <c r="G2" s="125"/>
      <c r="H2" s="123"/>
      <c r="I2" s="124"/>
      <c r="J2" s="125"/>
      <c r="K2" s="124" t="n">
        <f aca="false">IF(SUMIF(Budget!B34:B$35, 1 , Budget!F34:F$35)=0, "", SUMIF(Budget!B34:B$35, 1 , Budget!F34:F$35))</f>
        <v>75</v>
      </c>
      <c r="L2" s="124" t="str">
        <f aca="false">IF(SUMIF(Budget!B46:B$53, 1 , Budget!F46:F$53)=0, "", SUMIF(Budget!B46:B$53, 1 , Budget!F46:F$53))</f>
        <v/>
      </c>
      <c r="M2" s="124" t="str">
        <f aca="false">IF(Budget!B31= 1 ,(Budget!F31),"")</f>
        <v/>
      </c>
      <c r="N2" s="124" t="n">
        <f aca="false">IF(Budget!B30= 1 ,(Budget!F30),"")</f>
        <v>2450</v>
      </c>
      <c r="O2" s="124" t="str">
        <f aca="false">IF(SUMIF(Budget!B38:B$39, 1 , Budget!F38:F$39)=0, "", SUMIF(Budget!B38:B$39, 1 , Budget!F38:F$39))</f>
        <v/>
      </c>
      <c r="P2" s="124" t="str">
        <f aca="false">IF(SUMIF(Budget!B27:B$28, 1 , Budget!F27:F$28)=0, "", SUMIF(Budget!B27:B$28, 1 , Budget!F27:F$28))</f>
        <v/>
      </c>
      <c r="Q2" s="126"/>
      <c r="R2" s="127"/>
      <c r="S2" s="128" t="n">
        <f aca="false">IF(SUM(C2:Q2) &gt; 0, -SUM(C2:Q2), "-")</f>
        <v>-2528.33</v>
      </c>
      <c r="T2" s="129" t="n">
        <f aca="false">IF(S2&lt;0, S2/S$36, "")</f>
        <v>0.436906862339219</v>
      </c>
      <c r="U2" s="130"/>
      <c r="V2" s="131" t="n">
        <f aca="false">B2</f>
        <v>1</v>
      </c>
      <c r="W2" s="132" t="s">
        <v>82</v>
      </c>
      <c r="X2" s="132"/>
      <c r="Z2" s="123"/>
      <c r="AA2" s="124"/>
      <c r="AB2" s="125"/>
      <c r="AC2" s="126" t="str">
        <f aca="false">IF(SUM(Z2:AB2)=0,"-",-SUM(Z2:AB2))</f>
        <v>-</v>
      </c>
      <c r="AD2" s="133" t="s">
        <v>83</v>
      </c>
      <c r="AE2" s="134" t="s">
        <v>84</v>
      </c>
      <c r="AF2" s="134"/>
      <c r="AG2" s="103" t="s">
        <v>70</v>
      </c>
      <c r="XFD2" s="0"/>
    </row>
    <row r="3" customFormat="false" ht="12.8" hidden="false" customHeight="true" outlineLevel="0" collapsed="false">
      <c r="B3" s="122" t="n">
        <v>2</v>
      </c>
      <c r="C3" s="135"/>
      <c r="D3" s="136"/>
      <c r="E3" s="137"/>
      <c r="F3" s="135"/>
      <c r="G3" s="137"/>
      <c r="H3" s="123"/>
      <c r="I3" s="124"/>
      <c r="J3" s="125"/>
      <c r="K3" s="124" t="str">
        <f aca="false">IF(SUMIF(Budget!B34:B$35, 2 , Budget!F34:F$35)=0, "", SUMIF(Budget!B34:B$35, 2 , Budget!F34:F$35))</f>
        <v/>
      </c>
      <c r="L3" s="124" t="n">
        <f aca="false">IF(SUMIF(Budget!B46:B$53, 2 , Budget!F46:F$53)=0, "", SUMIF(Budget!B46:B$53, 2 , Budget!F46:F$53))</f>
        <v>10.99</v>
      </c>
      <c r="M3" s="124" t="str">
        <f aca="false">IF(Budget!B31= 2 ,(Budget!F31),"")</f>
        <v/>
      </c>
      <c r="N3" s="124" t="str">
        <f aca="false">IF(Budget!B30= 2 ,(Budget!F30),"")</f>
        <v/>
      </c>
      <c r="O3" s="124" t="str">
        <f aca="false">IF(SUMIF(Budget!B38:B$39, 2 , Budget!F38:F$39)=0, "", SUMIF(Budget!B38:B$39, 2 , Budget!F38:F$39))</f>
        <v/>
      </c>
      <c r="P3" s="124" t="str">
        <f aca="false">IF(SUMIF(Budget!B27:B$28, 2 , Budget!F27:F$28)=0, "", SUMIF(Budget!B27:B$28, 2 , Budget!F27:F$28))</f>
        <v/>
      </c>
      <c r="Q3" s="126"/>
      <c r="R3" s="127"/>
      <c r="S3" s="128" t="n">
        <f aca="false">IF(SUM(C3:Q3) &gt; 0, -SUM(C3:Q3), "-")</f>
        <v>-10.99</v>
      </c>
      <c r="T3" s="138" t="n">
        <f aca="false">IF(S3&lt;0, S3/S$36, "")</f>
        <v>0.00189912171951763</v>
      </c>
      <c r="U3" s="139"/>
      <c r="V3" s="131" t="n">
        <f aca="false">B3</f>
        <v>2</v>
      </c>
      <c r="W3" s="140" t="s">
        <v>85</v>
      </c>
      <c r="X3" s="140"/>
      <c r="Z3" s="135"/>
      <c r="AA3" s="136"/>
      <c r="AB3" s="137"/>
      <c r="AC3" s="141" t="str">
        <f aca="false">IF(SUM(Z3:AB3)=0,"-",-SUM(Z3:AB3))</f>
        <v>-</v>
      </c>
      <c r="AD3" s="142" t="s">
        <v>86</v>
      </c>
      <c r="AE3" s="143"/>
      <c r="XFD3" s="0"/>
    </row>
    <row r="4" customFormat="false" ht="12.8" hidden="false" customHeight="false" outlineLevel="0" collapsed="false">
      <c r="B4" s="122" t="n">
        <v>3</v>
      </c>
      <c r="C4" s="135" t="n">
        <f aca="true">MAX(NORMSINV(RAND())*20 + 50, 0)</f>
        <v>43.0153201988244</v>
      </c>
      <c r="D4" s="136"/>
      <c r="E4" s="137" t="n">
        <f aca="true">MAX(NORMSINV(RAND())*20 + 50, 0)</f>
        <v>77.1483995447515</v>
      </c>
      <c r="F4" s="135" t="n">
        <v>3.33</v>
      </c>
      <c r="G4" s="137" t="n">
        <f aca="true">NORMSINV(RAND())*10 + 20 + 10</f>
        <v>21.8098263451707</v>
      </c>
      <c r="H4" s="123"/>
      <c r="I4" s="124"/>
      <c r="J4" s="125"/>
      <c r="K4" s="124" t="str">
        <f aca="false">IF(SUMIF(Budget!B34:B$35, 3 , Budget!F34:F$35)=0, "", SUMIF(Budget!B34:B$35, 3 , Budget!F34:F$35))</f>
        <v/>
      </c>
      <c r="L4" s="124" t="str">
        <f aca="false">IF(SUMIF(Budget!B46:B$53, 3 , Budget!F46:F$53)=0, "", SUMIF(Budget!B46:B$53, 3 , Budget!F46:F$53))</f>
        <v/>
      </c>
      <c r="M4" s="124" t="str">
        <f aca="false">IF(Budget!B31= 3 ,(Budget!F31),"")</f>
        <v/>
      </c>
      <c r="N4" s="124" t="str">
        <f aca="false">IF(Budget!B30= 3 ,(Budget!F30),"")</f>
        <v/>
      </c>
      <c r="O4" s="124" t="n">
        <f aca="false">IF(SUMIF(Budget!B38:B$39, 3 , Budget!F38:F$39)=0, "", SUMIF(Budget!B38:B$39, 3 , Budget!F38:F$39))</f>
        <v>100</v>
      </c>
      <c r="P4" s="124" t="str">
        <f aca="false">IF(SUMIF(Budget!B27:B$28, 3 , Budget!F27:F$28)=0, "", SUMIF(Budget!B27:B$28, 3 , Budget!F27:F$28))</f>
        <v/>
      </c>
      <c r="Q4" s="126"/>
      <c r="R4" s="127"/>
      <c r="S4" s="128" t="n">
        <f aca="false">IF(SUM(C4:Q4) &gt; 0, -SUM(C4:Q4), "-")</f>
        <v>-245.303546088747</v>
      </c>
      <c r="T4" s="138" t="n">
        <f aca="false">IF(S4&lt;0, S4/S$36, "")</f>
        <v>0.0423895625342888</v>
      </c>
      <c r="U4" s="139"/>
      <c r="V4" s="131" t="n">
        <f aca="false">B4</f>
        <v>3</v>
      </c>
      <c r="W4" s="140"/>
      <c r="X4" s="140"/>
      <c r="Z4" s="135"/>
      <c r="AA4" s="136"/>
      <c r="AB4" s="137"/>
      <c r="AC4" s="141" t="str">
        <f aca="false">IF(SUM(Z4:AB4)=0,"-",-SUM(Z4:AB4))</f>
        <v>-</v>
      </c>
      <c r="AD4" s="142" t="s">
        <v>87</v>
      </c>
      <c r="AE4" s="144" t="str">
        <f aca="false">IF((AG2="YES"),"Spent", "")</f>
        <v/>
      </c>
      <c r="AF4" s="59" t="str">
        <f aca="false">IF(AG2="YES", IF(SUM(AC2:AC32) &lt; 0, IF(COUNT(AC2:AC32)=0, "Error: No Data", SUM(AC2:AC32) / COUNT(AC2:AC32)), ""), "")</f>
        <v/>
      </c>
      <c r="AG4" s="1" t="str">
        <f aca="false">IF((AG2="YES"),"per day.", "")</f>
        <v/>
      </c>
      <c r="XFD4" s="0"/>
    </row>
    <row r="5" customFormat="false" ht="12.8" hidden="false" customHeight="false" outlineLevel="0" collapsed="false">
      <c r="B5" s="122" t="n">
        <v>4</v>
      </c>
      <c r="C5" s="135"/>
      <c r="D5" s="136"/>
      <c r="E5" s="137" t="n">
        <f aca="true">MAX(NORMSINV(RAND())*20 + 50, 0)</f>
        <v>71.6480468643364</v>
      </c>
      <c r="F5" s="135" t="n">
        <v>3.33</v>
      </c>
      <c r="G5" s="137"/>
      <c r="H5" s="123" t="n">
        <f aca="true">NORMSINV(RAND())*20 + 50 + 20</f>
        <v>75.6123659725769</v>
      </c>
      <c r="I5" s="124"/>
      <c r="J5" s="125"/>
      <c r="K5" s="124" t="str">
        <f aca="false">IF(SUMIF(Budget!B34:B$35, 4 , Budget!F34:F$35)=0, "", SUMIF(Budget!B34:B$35, 4 , Budget!F34:F$35))</f>
        <v/>
      </c>
      <c r="L5" s="124" t="str">
        <f aca="false">IF(SUMIF(Budget!B46:B$53, 4 , Budget!F46:F$53)=0, "", SUMIF(Budget!B46:B$53, 4 , Budget!F46:F$53))</f>
        <v/>
      </c>
      <c r="M5" s="124" t="str">
        <f aca="false">IF(Budget!B31= 4 ,(Budget!F31),"")</f>
        <v/>
      </c>
      <c r="N5" s="124" t="str">
        <f aca="false">IF(Budget!B30= 4 ,(Budget!F30),"")</f>
        <v/>
      </c>
      <c r="O5" s="124" t="str">
        <f aca="false">IF(SUMIF(Budget!B38:B$39, 4 , Budget!F38:F$39)=0, "", SUMIF(Budget!B38:B$39, 4 , Budget!F38:F$39))</f>
        <v/>
      </c>
      <c r="P5" s="124" t="str">
        <f aca="false">IF(SUMIF(Budget!B27:B$28, 4 , Budget!F27:F$28)=0, "", SUMIF(Budget!B27:B$28, 4 , Budget!F27:F$28))</f>
        <v/>
      </c>
      <c r="Q5" s="126"/>
      <c r="R5" s="127"/>
      <c r="S5" s="128" t="n">
        <f aca="false">IF(SUM(C5:Q5) &gt; 0, -SUM(C5:Q5), "-")</f>
        <v>-150.590412836913</v>
      </c>
      <c r="T5" s="138" t="n">
        <f aca="false">IF(S5&lt;0, S5/S$36, "")</f>
        <v>0.0260227046196277</v>
      </c>
      <c r="U5" s="139"/>
      <c r="V5" s="131" t="n">
        <f aca="false">B5</f>
        <v>4</v>
      </c>
      <c r="W5" s="140"/>
      <c r="X5" s="140"/>
      <c r="Z5" s="135"/>
      <c r="AA5" s="136"/>
      <c r="AB5" s="137"/>
      <c r="AC5" s="141" t="str">
        <f aca="false">IF(SUM(Z5:AB5)=0,"-",-SUM(Z5:AB5))</f>
        <v>-</v>
      </c>
      <c r="AD5" s="142" t="s">
        <v>88</v>
      </c>
      <c r="XFD5" s="0"/>
    </row>
    <row r="6" customFormat="false" ht="12.8" hidden="false" customHeight="false" outlineLevel="0" collapsed="false">
      <c r="B6" s="122" t="n">
        <v>5</v>
      </c>
      <c r="C6" s="135" t="n">
        <f aca="true">MAX(NORMSINV(RAND())*20 + 50, 0)</f>
        <v>71.4211338955641</v>
      </c>
      <c r="D6" s="136"/>
      <c r="E6" s="137"/>
      <c r="F6" s="135" t="n">
        <v>3.33</v>
      </c>
      <c r="G6" s="137"/>
      <c r="H6" s="123" t="n">
        <f aca="true">NORMSINV(RAND())*20 + 50 + 20</f>
        <v>106.915476447043</v>
      </c>
      <c r="I6" s="124" t="n">
        <f aca="true">NORMSINV(RAND())*20 + 50 + 20</f>
        <v>73.2731372556439</v>
      </c>
      <c r="J6" s="125" t="n">
        <f aca="true">NORMSINV(RAND())*20 + 50 + 20</f>
        <v>66.4633200883</v>
      </c>
      <c r="K6" s="124" t="str">
        <f aca="false">IF(SUMIF(Budget!B34:B$35, 5 , Budget!F34:F$35)=0, "", SUMIF(Budget!B34:B$35, 5 , Budget!F34:F$35))</f>
        <v/>
      </c>
      <c r="L6" s="124" t="str">
        <f aca="false">IF(SUMIF(Budget!B46:B$53, 5 , Budget!F46:F$53)=0, "", SUMIF(Budget!B46:B$53, 5 , Budget!F46:F$53))</f>
        <v/>
      </c>
      <c r="M6" s="124" t="str">
        <f aca="false">IF(Budget!B31= 5 ,(Budget!F31),"")</f>
        <v/>
      </c>
      <c r="N6" s="124" t="str">
        <f aca="false">IF(Budget!B30= 5 ,(Budget!F30),"")</f>
        <v/>
      </c>
      <c r="O6" s="124" t="str">
        <f aca="false">IF(SUMIF(Budget!B38:B$39, 5 , Budget!F38:F$39)=0, "", SUMIF(Budget!B38:B$39, 5 , Budget!F38:F$39))</f>
        <v/>
      </c>
      <c r="P6" s="124" t="str">
        <f aca="false">IF(SUMIF(Budget!B27:B$28, 5 , Budget!F27:F$28)=0, "", SUMIF(Budget!B27:B$28, 5 , Budget!F27:F$28))</f>
        <v/>
      </c>
      <c r="Q6" s="126" t="n">
        <f aca="false">RANDBETWEEN(1, 20) * 10</f>
        <v>110</v>
      </c>
      <c r="R6" s="127"/>
      <c r="S6" s="128" t="n">
        <f aca="false">IF(SUM(C6:Q6) &gt; 0, -SUM(C6:Q6), "-")</f>
        <v>-431.403067686551</v>
      </c>
      <c r="T6" s="138" t="n">
        <f aca="false">IF(S6&lt;0, S6/S$36, "")</f>
        <v>0.0745484017934545</v>
      </c>
      <c r="U6" s="139"/>
      <c r="V6" s="131" t="n">
        <f aca="false">B6</f>
        <v>5</v>
      </c>
      <c r="W6" s="140"/>
      <c r="X6" s="140"/>
      <c r="Z6" s="135"/>
      <c r="AA6" s="136"/>
      <c r="AB6" s="137"/>
      <c r="AC6" s="141" t="str">
        <f aca="false">IF(SUM(Z6:AB6)=0,"-",-SUM(Z6:AB6))</f>
        <v>-</v>
      </c>
      <c r="AD6" s="142" t="s">
        <v>89</v>
      </c>
      <c r="AE6" s="145" t="s">
        <v>72</v>
      </c>
      <c r="XFD6" s="0"/>
    </row>
    <row r="7" customFormat="false" ht="12.8" hidden="false" customHeight="true" outlineLevel="0" collapsed="false">
      <c r="B7" s="122" t="n">
        <v>6</v>
      </c>
      <c r="C7" s="135"/>
      <c r="D7" s="136"/>
      <c r="E7" s="137"/>
      <c r="F7" s="135"/>
      <c r="G7" s="137"/>
      <c r="H7" s="123"/>
      <c r="I7" s="124"/>
      <c r="J7" s="125"/>
      <c r="K7" s="124" t="str">
        <f aca="false">IF(SUMIF(Budget!B34:B$35, 6 , Budget!F34:F$35)=0, "", SUMIF(Budget!B34:B$35, 6 , Budget!F34:F$35))</f>
        <v/>
      </c>
      <c r="L7" s="124" t="str">
        <f aca="false">IF(SUMIF(Budget!B46:B$53, 6 , Budget!F46:F$53)=0, "", SUMIF(Budget!B46:B$53, 6 , Budget!F46:F$53))</f>
        <v/>
      </c>
      <c r="M7" s="124" t="str">
        <f aca="false">IF(Budget!B31= 6 ,(Budget!F31),"")</f>
        <v/>
      </c>
      <c r="N7" s="124" t="str">
        <f aca="false">IF(Budget!B30= 6 ,(Budget!F30),"")</f>
        <v/>
      </c>
      <c r="O7" s="124" t="str">
        <f aca="false">IF(SUMIF(Budget!B38:B$39, 6 , Budget!F38:F$39)=0, "", SUMIF(Budget!B38:B$39, 6 , Budget!F38:F$39))</f>
        <v/>
      </c>
      <c r="P7" s="124" t="str">
        <f aca="false">IF(SUMIF(Budget!B27:B$28, 6 , Budget!F27:F$28)=0, "", SUMIF(Budget!B27:B$28, 6 , Budget!F27:F$28))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90</v>
      </c>
      <c r="AE7" s="146" t="s">
        <v>91</v>
      </c>
      <c r="AF7" s="146"/>
      <c r="AG7" s="146"/>
      <c r="XFD7" s="0"/>
    </row>
    <row r="8" customFormat="false" ht="12.8" hidden="false" customHeight="false" outlineLevel="0" collapsed="false">
      <c r="B8" s="122" t="n">
        <v>7</v>
      </c>
      <c r="C8" s="135"/>
      <c r="D8" s="136"/>
      <c r="E8" s="137" t="n">
        <f aca="true">MAX(NORMSINV(RAND())*20 + 50, 0)</f>
        <v>39.3596631085303</v>
      </c>
      <c r="F8" s="135"/>
      <c r="G8" s="137"/>
      <c r="H8" s="123"/>
      <c r="I8" s="124"/>
      <c r="J8" s="125"/>
      <c r="K8" s="124" t="str">
        <f aca="false">IF(SUMIF(Budget!B34:B$35, 7 , Budget!F34:F$35)=0, "", SUMIF(Budget!B34:B$35, 7 , Budget!F34:F$35))</f>
        <v/>
      </c>
      <c r="L8" s="124" t="str">
        <f aca="false">IF(SUMIF(Budget!B46:B$53, 7 , Budget!F46:F$53)=0, "", SUMIF(Budget!B46:B$53, 7 , Budget!F46:F$53))</f>
        <v/>
      </c>
      <c r="M8" s="124" t="str">
        <f aca="false">IF(Budget!B31= 7 ,(Budget!F31),"")</f>
        <v/>
      </c>
      <c r="N8" s="124" t="str">
        <f aca="false">IF(Budget!B30= 7 ,(Budget!F30),"")</f>
        <v/>
      </c>
      <c r="O8" s="124" t="str">
        <f aca="false">IF(SUMIF(Budget!B38:B$39, 7 , Budget!F38:F$39)=0, "", SUMIF(Budget!B38:B$39, 7 , Budget!F38:F$39))</f>
        <v/>
      </c>
      <c r="P8" s="124" t="str">
        <f aca="false">IF(SUMIF(Budget!B27:B$28, 7 , Budget!F27:F$28)=0, "", SUMIF(Budget!B27:B$28, 7 , Budget!F27:F$28))</f>
        <v/>
      </c>
      <c r="Q8" s="126"/>
      <c r="R8" s="127"/>
      <c r="S8" s="128" t="n">
        <f aca="false">IF(SUM(C8:Q8) &gt; 0, -SUM(C8:Q8), "-")</f>
        <v>-39.3596631085303</v>
      </c>
      <c r="T8" s="138" t="n">
        <f aca="false">IF(S8&lt;0, S8/S$36, "")</f>
        <v>0.00680152785098333</v>
      </c>
      <c r="U8" s="139"/>
      <c r="V8" s="131" t="n">
        <f aca="false">B8</f>
        <v>7</v>
      </c>
      <c r="W8" s="140"/>
      <c r="X8" s="140"/>
      <c r="Z8" s="135"/>
      <c r="AA8" s="136"/>
      <c r="AB8" s="137"/>
      <c r="AC8" s="141" t="str">
        <f aca="false">IF(SUM(Z8:AB8)=0,"-",-SUM(Z8:AB8))</f>
        <v>-</v>
      </c>
      <c r="AD8" s="142" t="s">
        <v>92</v>
      </c>
      <c r="AE8" s="146"/>
      <c r="AF8" s="146"/>
      <c r="AG8" s="146"/>
      <c r="XFD8" s="0"/>
    </row>
    <row r="9" customFormat="false" ht="12.8" hidden="false" customHeight="false" outlineLevel="0" collapsed="false">
      <c r="B9" s="122" t="n">
        <v>8</v>
      </c>
      <c r="C9" s="135"/>
      <c r="D9" s="136"/>
      <c r="E9" s="137"/>
      <c r="F9" s="135" t="n">
        <v>3.33</v>
      </c>
      <c r="G9" s="137" t="n">
        <f aca="true">NORMSINV(RAND())*10 + 20 + 10</f>
        <v>24.4337980542282</v>
      </c>
      <c r="H9" s="123"/>
      <c r="I9" s="124" t="n">
        <f aca="true">NORMSINV(RAND())*20 + 50 + 20</f>
        <v>58.5816784725073</v>
      </c>
      <c r="J9" s="125" t="n">
        <f aca="true">NORMSINV(RAND())*20 + 50 + 20</f>
        <v>92.453705977883</v>
      </c>
      <c r="K9" s="124" t="str">
        <f aca="false">IF(SUMIF(Budget!B34:B$35, 8 , Budget!F34:F$35)=0, "", SUMIF(Budget!B34:B$35, 8 , Budget!F34:F$35))</f>
        <v/>
      </c>
      <c r="L9" s="124" t="str">
        <f aca="false">IF(SUMIF(Budget!B46:B$53, 8 , Budget!F46:F$53)=0, "", SUMIF(Budget!B46:B$53, 8 , Budget!F46:F$53))</f>
        <v/>
      </c>
      <c r="M9" s="124" t="str">
        <f aca="false">IF(Budget!B31= 8 ,(Budget!F31),"")</f>
        <v/>
      </c>
      <c r="N9" s="124" t="str">
        <f aca="false">IF(Budget!B30= 8 ,(Budget!F30),"")</f>
        <v/>
      </c>
      <c r="O9" s="124" t="str">
        <f aca="false">IF(SUMIF(Budget!B38:B$39, 8 , Budget!F38:F$39)=0, "", SUMIF(Budget!B38:B$39, 8 , Budget!F38:F$39))</f>
        <v/>
      </c>
      <c r="P9" s="124" t="str">
        <f aca="false">IF(SUMIF(Budget!B27:B$28, 8 , Budget!F27:F$28)=0, "", SUMIF(Budget!B27:B$28, 8 , Budget!F27:F$28))</f>
        <v/>
      </c>
      <c r="Q9" s="126"/>
      <c r="R9" s="127"/>
      <c r="S9" s="128" t="n">
        <f aca="false">IF(SUM(C9:Q9) &gt; 0, -SUM(C9:Q9), "-")</f>
        <v>-178.799182504619</v>
      </c>
      <c r="T9" s="138" t="n">
        <f aca="false">IF(S9&lt;0, S9/S$36, "")</f>
        <v>0.0308973076366259</v>
      </c>
      <c r="U9" s="139"/>
      <c r="V9" s="131" t="n">
        <f aca="false">B9</f>
        <v>8</v>
      </c>
      <c r="W9" s="140"/>
      <c r="X9" s="140"/>
      <c r="Z9" s="135"/>
      <c r="AA9" s="136"/>
      <c r="AB9" s="137"/>
      <c r="AC9" s="141" t="str">
        <f aca="false">IF(SUM(Z9:AB9)=0,"-",-SUM(Z9:AB9))</f>
        <v>-</v>
      </c>
      <c r="AD9" s="142" t="s">
        <v>93</v>
      </c>
      <c r="AE9" s="146"/>
      <c r="AF9" s="146"/>
      <c r="AG9" s="146"/>
      <c r="XFD9" s="0"/>
    </row>
    <row r="10" customFormat="false" ht="12.8" hidden="false" customHeight="false" outlineLevel="0" collapsed="false">
      <c r="B10" s="122" t="n">
        <v>9</v>
      </c>
      <c r="C10" s="135"/>
      <c r="D10" s="136" t="n">
        <f aca="true">MAX(NORMSINV(RAND())*20 + 50, 0)</f>
        <v>88.7561469310292</v>
      </c>
      <c r="E10" s="137" t="n">
        <f aca="true">MAX(NORMSINV(RAND())*20 + 50, 0)</f>
        <v>67.7333483803398</v>
      </c>
      <c r="F10" s="135"/>
      <c r="G10" s="137"/>
      <c r="H10" s="123"/>
      <c r="I10" s="124"/>
      <c r="J10" s="125"/>
      <c r="K10" s="124" t="str">
        <f aca="false">IF(SUMIF(Budget!B34:B$35, 9 , Budget!F34:F$35)=0, "", SUMIF(Budget!B34:B$35, 9 , Budget!F34:F$35))</f>
        <v/>
      </c>
      <c r="L10" s="124" t="str">
        <f aca="false">IF(SUMIF(Budget!B46:B$53, 9 , Budget!F46:F$53)=0, "", SUMIF(Budget!B46:B$53, 9 , Budget!F46:F$53))</f>
        <v/>
      </c>
      <c r="M10" s="124" t="str">
        <f aca="false">IF(Budget!B31= 9 ,(Budget!F31),"")</f>
        <v/>
      </c>
      <c r="N10" s="124" t="str">
        <f aca="false">IF(Budget!B30= 9 ,(Budget!F30),"")</f>
        <v/>
      </c>
      <c r="O10" s="124" t="str">
        <f aca="false">IF(SUMIF(Budget!B38:B$39, 9 , Budget!F38:F$39)=0, "", SUMIF(Budget!B38:B$39, 9 , Budget!F38:F$39))</f>
        <v/>
      </c>
      <c r="P10" s="124" t="str">
        <f aca="false">IF(SUMIF(Budget!B27:B$28, 9 , Budget!F27:F$28)=0, "", SUMIF(Budget!B27:B$28, 9 , Budget!F27:F$28))</f>
        <v/>
      </c>
      <c r="Q10" s="126"/>
      <c r="R10" s="127"/>
      <c r="S10" s="128" t="n">
        <f aca="false">IF(SUM(C10:Q10) &gt; 0, -SUM(C10:Q10), "-")</f>
        <v>-156.489495311369</v>
      </c>
      <c r="T10" s="138" t="n">
        <f aca="false">IF(S10&lt;0, S10/S$36, "")</f>
        <v>0.0270420927590695</v>
      </c>
      <c r="U10" s="139"/>
      <c r="V10" s="131" t="n">
        <f aca="false">B10</f>
        <v>9</v>
      </c>
      <c r="W10" s="140"/>
      <c r="X10" s="140"/>
      <c r="Z10" s="135"/>
      <c r="AA10" s="136"/>
      <c r="AB10" s="137"/>
      <c r="AC10" s="141" t="str">
        <f aca="false">IF(SUM(Z10:AB10)=0,"-",-SUM(Z10:AB10))</f>
        <v>-</v>
      </c>
      <c r="AD10" s="142" t="s">
        <v>94</v>
      </c>
      <c r="AE10" s="146"/>
      <c r="AF10" s="146"/>
      <c r="AG10" s="146"/>
      <c r="XFD10" s="0"/>
    </row>
    <row r="11" customFormat="false" ht="12.8" hidden="false" customHeight="false" outlineLevel="0" collapsed="false">
      <c r="B11" s="122" t="n">
        <v>10</v>
      </c>
      <c r="C11" s="135"/>
      <c r="D11" s="136"/>
      <c r="E11" s="137"/>
      <c r="F11" s="135" t="n">
        <v>3.33</v>
      </c>
      <c r="G11" s="137"/>
      <c r="H11" s="123" t="n">
        <f aca="true">NORMSINV(RAND())*20 + 50 + 20</f>
        <v>78.7631140431096</v>
      </c>
      <c r="I11" s="124"/>
      <c r="J11" s="125"/>
      <c r="K11" s="124" t="str">
        <f aca="false">IF(SUMIF(Budget!B34:B$35, 10 , Budget!F34:F$35)=0, "", SUMIF(Budget!B34:B$35, 10 , Budget!F34:F$35))</f>
        <v/>
      </c>
      <c r="L11" s="124" t="str">
        <f aca="false">IF(SUMIF(Budget!B46:B$53, 10 , Budget!F46:F$53)=0, "", SUMIF(Budget!B46:B$53, 10 , Budget!F46:F$53))</f>
        <v/>
      </c>
      <c r="M11" s="124" t="n">
        <f aca="false">IF(Budget!B31= 10 ,(Budget!F31),"")</f>
        <v>48.5</v>
      </c>
      <c r="N11" s="124" t="str">
        <f aca="false">IF(Budget!B30= 10 ,(Budget!F30),"")</f>
        <v/>
      </c>
      <c r="O11" s="124" t="str">
        <f aca="false">IF(SUMIF(Budget!B38:B$39, 10 , Budget!F38:F$39)=0, "", SUMIF(Budget!B38:B$39, 10 , Budget!F38:F$39))</f>
        <v/>
      </c>
      <c r="P11" s="124" t="str">
        <f aca="false">IF(SUMIF(Budget!B27:B$28, 10 , Budget!F27:F$28)=0, "", SUMIF(Budget!B27:B$28, 10 , Budget!F27:F$28))</f>
        <v/>
      </c>
      <c r="Q11" s="126"/>
      <c r="R11" s="127"/>
      <c r="S11" s="128" t="n">
        <f aca="false">IF(SUM(C11:Q11) &gt; 0, -SUM(C11:Q11), "-")</f>
        <v>-130.59311404311</v>
      </c>
      <c r="T11" s="138" t="n">
        <f aca="false">IF(S11&lt;0, S11/S$36, "")</f>
        <v>0.0225670809189002</v>
      </c>
      <c r="U11" s="139"/>
      <c r="V11" s="131" t="n">
        <f aca="false">B11</f>
        <v>10</v>
      </c>
      <c r="W11" s="140"/>
      <c r="X11" s="140"/>
      <c r="Z11" s="135"/>
      <c r="AA11" s="136"/>
      <c r="AB11" s="137"/>
      <c r="AC11" s="141" t="str">
        <f aca="false">IF(SUM(Z11:AB11)=0,"-",-SUM(Z11:AB11))</f>
        <v>-</v>
      </c>
      <c r="AD11" s="142" t="s">
        <v>95</v>
      </c>
      <c r="AE11" s="146"/>
      <c r="AF11" s="146"/>
      <c r="AG11" s="146"/>
      <c r="XFD11" s="0"/>
    </row>
    <row r="12" customFormat="false" ht="12.8" hidden="false" customHeight="false" outlineLevel="0" collapsed="false">
      <c r="B12" s="122" t="n">
        <v>11</v>
      </c>
      <c r="C12" s="135" t="n">
        <f aca="true">MAX(NORMSINV(RAND())*20 + 50, 0)</f>
        <v>36.4235715393183</v>
      </c>
      <c r="D12" s="136"/>
      <c r="E12" s="137" t="n">
        <f aca="true">MAX(NORMSINV(RAND())*20 + 50, 0)</f>
        <v>51.8547785284934</v>
      </c>
      <c r="F12" s="135" t="n">
        <v>3.33</v>
      </c>
      <c r="G12" s="137"/>
      <c r="H12" s="123"/>
      <c r="I12" s="124"/>
      <c r="J12" s="125"/>
      <c r="K12" s="124" t="str">
        <f aca="false">IF(SUMIF(Budget!B34:B$35, 11 , Budget!F34:F$35)=0, "", SUMIF(Budget!B34:B$35, 11 , Budget!F34:F$35))</f>
        <v/>
      </c>
      <c r="L12" s="124" t="str">
        <f aca="false">IF(SUMIF(Budget!B46:B$53, 11 , Budget!F46:F$53)=0, "", SUMIF(Budget!B46:B$53, 11 , Budget!F46:F$53))</f>
        <v/>
      </c>
      <c r="M12" s="124" t="str">
        <f aca="false">IF(Budget!B31= 11 ,(Budget!F31),"")</f>
        <v/>
      </c>
      <c r="N12" s="124" t="str">
        <f aca="false">IF(Budget!B30= 11 ,(Budget!F30),"")</f>
        <v/>
      </c>
      <c r="O12" s="124" t="str">
        <f aca="false">IF(SUMIF(Budget!B38:B$39, 11 , Budget!F38:F$39)=0, "", SUMIF(Budget!B38:B$39, 11 , Budget!F38:F$39))</f>
        <v/>
      </c>
      <c r="P12" s="124" t="str">
        <f aca="false">IF(SUMIF(Budget!B27:B$28, 11 , Budget!F27:F$28)=0, "", SUMIF(Budget!B27:B$28, 11 , Budget!F27:F$28))</f>
        <v/>
      </c>
      <c r="Q12" s="126"/>
      <c r="R12" s="127"/>
      <c r="S12" s="128" t="n">
        <f aca="false">IF(SUM(C12:Q12) &gt; 0, -SUM(C12:Q12), "-")</f>
        <v>-91.6083500678117</v>
      </c>
      <c r="T12" s="138" t="n">
        <f aca="false">IF(S12&lt;0, S12/S$36, "")</f>
        <v>0.0158303373342089</v>
      </c>
      <c r="U12" s="139"/>
      <c r="V12" s="131" t="n">
        <f aca="false">B12</f>
        <v>11</v>
      </c>
      <c r="W12" s="140"/>
      <c r="X12" s="140"/>
      <c r="Z12" s="135"/>
      <c r="AA12" s="136"/>
      <c r="AB12" s="137"/>
      <c r="AC12" s="141" t="str">
        <f aca="false">IF(SUM(Z12:AB12)=0,"-",-SUM(Z12:AB12))</f>
        <v>-</v>
      </c>
      <c r="AD12" s="142" t="s">
        <v>96</v>
      </c>
      <c r="AE12" s="146"/>
      <c r="AF12" s="146"/>
      <c r="AG12" s="146"/>
      <c r="XFD12" s="0"/>
    </row>
    <row r="13" customFormat="false" ht="12.8" hidden="false" customHeight="false" outlineLevel="0" collapsed="false">
      <c r="B13" s="122" t="n">
        <v>12</v>
      </c>
      <c r="C13" s="135" t="n">
        <f aca="true">MAX(NORMSINV(RAND())*20 + 50, 0)</f>
        <v>27.0270818325603</v>
      </c>
      <c r="D13" s="136"/>
      <c r="E13" s="137"/>
      <c r="F13" s="135"/>
      <c r="G13" s="137"/>
      <c r="H13" s="123"/>
      <c r="I13" s="124" t="n">
        <f aca="true">NORMSINV(RAND())*20 + 50 + 20</f>
        <v>89.4705905125894</v>
      </c>
      <c r="J13" s="125"/>
      <c r="K13" s="124" t="str">
        <f aca="false">IF(SUMIF(Budget!B34:B$35, 12 , Budget!F34:F$35)=0, "", SUMIF(Budget!B34:B$35, 12 , Budget!F34:F$35))</f>
        <v/>
      </c>
      <c r="L13" s="124" t="str">
        <f aca="false">IF(SUMIF(Budget!B46:B$53, 12 , Budget!F46:F$53)=0, "", SUMIF(Budget!B46:B$53, 12 , Budget!F46:F$53))</f>
        <v/>
      </c>
      <c r="M13" s="124" t="str">
        <f aca="false">IF(Budget!B31= 12 ,(Budget!F31),"")</f>
        <v/>
      </c>
      <c r="N13" s="124" t="str">
        <f aca="false">IF(Budget!B30= 12 ,(Budget!F30),"")</f>
        <v/>
      </c>
      <c r="O13" s="124" t="str">
        <f aca="false">IF(SUMIF(Budget!B38:B$39, 12 , Budget!F38:F$39)=0, "", SUMIF(Budget!B38:B$39, 12 , Budget!F38:F$39))</f>
        <v/>
      </c>
      <c r="P13" s="124" t="str">
        <f aca="false">IF(SUMIF(Budget!B27:B$28, 12 , Budget!F27:F$28)=0, "", SUMIF(Budget!B27:B$28, 12 , Budget!F27:F$28))</f>
        <v/>
      </c>
      <c r="Q13" s="126"/>
      <c r="R13" s="127"/>
      <c r="S13" s="128" t="n">
        <f aca="false">IF(SUM(C13:Q13) &gt; 0, -SUM(C13:Q13), "-")</f>
        <v>-116.49767234515</v>
      </c>
      <c r="T13" s="138" t="n">
        <f aca="false">IF(S13&lt;0, S13/S$36, "")</f>
        <v>0.0201313248247427</v>
      </c>
      <c r="U13" s="139"/>
      <c r="V13" s="131" t="n">
        <f aca="false">B13</f>
        <v>12</v>
      </c>
      <c r="W13" s="140"/>
      <c r="X13" s="140"/>
      <c r="Z13" s="135"/>
      <c r="AA13" s="136"/>
      <c r="AB13" s="137"/>
      <c r="AC13" s="141" t="str">
        <f aca="false">IF(SUM(Z13:AB13)=0,"-",-SUM(Z13:AB13))</f>
        <v>-</v>
      </c>
      <c r="AD13" s="142" t="s">
        <v>97</v>
      </c>
      <c r="AE13" s="146"/>
      <c r="AF13" s="146"/>
      <c r="AG13" s="146"/>
      <c r="XFD13" s="0"/>
    </row>
    <row r="14" customFormat="false" ht="12.8" hidden="false" customHeight="false" outlineLevel="0" collapsed="false">
      <c r="B14" s="122" t="n">
        <v>13</v>
      </c>
      <c r="C14" s="135"/>
      <c r="D14" s="136"/>
      <c r="E14" s="137" t="n">
        <f aca="true">MAX(NORMSINV(RAND())*20 + 50, 0)</f>
        <v>58.6320011427221</v>
      </c>
      <c r="F14" s="135" t="n">
        <v>3.33</v>
      </c>
      <c r="G14" s="137" t="n">
        <f aca="true">NORMSINV(RAND())*10 + 20 + 10</f>
        <v>28.1884242689761</v>
      </c>
      <c r="H14" s="123"/>
      <c r="I14" s="124"/>
      <c r="J14" s="125"/>
      <c r="K14" s="124" t="str">
        <f aca="false">IF(SUMIF(Budget!B34:B$35, 13 , Budget!F34:F$35)=0, "", SUMIF(Budget!B34:B$35, 13 , Budget!F34:F$35))</f>
        <v/>
      </c>
      <c r="L14" s="124" t="str">
        <f aca="false">IF(SUMIF(Budget!B46:B$53, 13 , Budget!F46:F$53)=0, "", SUMIF(Budget!B46:B$53, 13 , Budget!F46:F$53))</f>
        <v/>
      </c>
      <c r="M14" s="124" t="str">
        <f aca="false">IF(Budget!B31= 13 ,(Budget!F31),"")</f>
        <v/>
      </c>
      <c r="N14" s="124" t="str">
        <f aca="false">IF(Budget!B30= 13 ,(Budget!F30),"")</f>
        <v/>
      </c>
      <c r="O14" s="124" t="str">
        <f aca="false">IF(SUMIF(Budget!B38:B$39, 13 , Budget!F38:F$39)=0, "", SUMIF(Budget!B38:B$39, 13 , Budget!F38:F$39))</f>
        <v/>
      </c>
      <c r="P14" s="124" t="str">
        <f aca="false">IF(SUMIF(Budget!B27:B$28, 13 , Budget!F27:F$28)=0, "", SUMIF(Budget!B27:B$28, 13 , Budget!F27:F$28))</f>
        <v/>
      </c>
      <c r="Q14" s="126"/>
      <c r="R14" s="127"/>
      <c r="S14" s="128" t="n">
        <f aca="false">IF(SUM(C14:Q14) &gt; 0, -SUM(C14:Q14), "-")</f>
        <v>-90.1504254116982</v>
      </c>
      <c r="T14" s="138" t="n">
        <f aca="false">IF(S14&lt;0, S14/S$36, "")</f>
        <v>0.0155784013578808</v>
      </c>
      <c r="U14" s="139"/>
      <c r="V14" s="131" t="n">
        <f aca="false">B14</f>
        <v>13</v>
      </c>
      <c r="W14" s="140"/>
      <c r="X14" s="140"/>
      <c r="Z14" s="135"/>
      <c r="AA14" s="136"/>
      <c r="AB14" s="137"/>
      <c r="AC14" s="141" t="str">
        <f aca="false">IF(SUM(Z14:AB14)=0,"-",-SUM(Z14:AB14))</f>
        <v>-</v>
      </c>
      <c r="AD14" s="142" t="s">
        <v>98</v>
      </c>
      <c r="AE14" s="146"/>
      <c r="AF14" s="146"/>
      <c r="AG14" s="146"/>
      <c r="XFD14" s="0"/>
    </row>
    <row r="15" customFormat="false" ht="12.8" hidden="false" customHeight="false" outlineLevel="0" collapsed="false">
      <c r="B15" s="122" t="n">
        <v>14</v>
      </c>
      <c r="C15" s="135"/>
      <c r="D15" s="136"/>
      <c r="E15" s="137"/>
      <c r="F15" s="135" t="n">
        <v>3.33</v>
      </c>
      <c r="G15" s="137"/>
      <c r="H15" s="123"/>
      <c r="I15" s="124"/>
      <c r="J15" s="125"/>
      <c r="K15" s="124" t="str">
        <f aca="false">IF(SUMIF(Budget!B34:B$35, 14 , Budget!F34:F$35)=0, "", SUMIF(Budget!B34:B$35, 14, Budget!F34:F$35))</f>
        <v/>
      </c>
      <c r="L15" s="124" t="str">
        <f aca="false">IF(SUMIF(Budget!B46:B$53, 14 , Budget!F46:F$53)=0, "", SUMIF(Budget!B46:B$53, 14, Budget!F46:F$53))</f>
        <v/>
      </c>
      <c r="M15" s="124" t="str">
        <f aca="false">IF(Budget!B31= 14 ,(Budget!F31),"")</f>
        <v/>
      </c>
      <c r="N15" s="124" t="str">
        <f aca="false">IF(Budget!B30= 14 ,(Budget!F30),"")</f>
        <v/>
      </c>
      <c r="O15" s="124" t="str">
        <f aca="false">IF(SUMIF(Budget!B38:B$39, 14 , Budget!F38:F$39)=0, "", SUMIF(Budget!B38:B$39, 14, Budget!F38:F$39))</f>
        <v/>
      </c>
      <c r="P15" s="124" t="str">
        <f aca="false">IF(SUMIF(Budget!B27:B$28, 14 , Budget!F27:F$28)=0, "", SUMIF(Budget!B27:B$28, 14, Budget!F27:F$28))</f>
        <v/>
      </c>
      <c r="Q15" s="126"/>
      <c r="R15" s="127"/>
      <c r="S15" s="128" t="n">
        <f aca="false">IF(SUM(C15:Q15) &gt; 0, -SUM(C15:Q15), "-")</f>
        <v>-3.33</v>
      </c>
      <c r="T15" s="138" t="n">
        <f aca="false">IF(S15&lt;0, S15/S$36, "")</f>
        <v>0.000575439065149565</v>
      </c>
      <c r="U15" s="139" t="n">
        <v>25</v>
      </c>
      <c r="V15" s="131" t="n">
        <f aca="false">B15</f>
        <v>14</v>
      </c>
      <c r="W15" s="140"/>
      <c r="X15" s="140"/>
      <c r="Z15" s="135"/>
      <c r="AA15" s="136"/>
      <c r="AB15" s="137"/>
      <c r="AC15" s="141" t="str">
        <f aca="false">IF(SUM(Z15:AB15)=0,"-",-SUM(Z15:AB15))</f>
        <v>-</v>
      </c>
      <c r="AD15" s="142" t="s">
        <v>99</v>
      </c>
      <c r="AE15" s="146"/>
      <c r="AF15" s="146"/>
      <c r="AG15" s="146"/>
      <c r="XFD15" s="0"/>
    </row>
    <row r="16" customFormat="false" ht="12.8" hidden="false" customHeight="false" outlineLevel="0" collapsed="false">
      <c r="B16" s="122" t="n">
        <v>15</v>
      </c>
      <c r="C16" s="135"/>
      <c r="D16" s="136"/>
      <c r="E16" s="137"/>
      <c r="F16" s="135" t="n">
        <v>3.33</v>
      </c>
      <c r="G16" s="137"/>
      <c r="H16" s="123"/>
      <c r="I16" s="124"/>
      <c r="J16" s="125"/>
      <c r="K16" s="124" t="str">
        <f aca="false">IF(SUMIF(Budget!B34:B$35, 15 , Budget!F34:F$35)=0, "", SUMIF(Budget!B34:B$35, 15 , Budget!F34:F$35))</f>
        <v/>
      </c>
      <c r="L16" s="124" t="str">
        <f aca="false">IF(SUMIF(Budget!B46:B$53, 15 , Budget!F46:F$53)=0, "", SUMIF(Budget!B46:B$53, 15 , Budget!F46:F$53))</f>
        <v/>
      </c>
      <c r="M16" s="124" t="str">
        <f aca="false">IF(Budget!B31= 15 ,(Budget!F31),"")</f>
        <v/>
      </c>
      <c r="N16" s="124" t="str">
        <f aca="false">IF(Budget!B30= 15 ,(Budget!F30),"")</f>
        <v/>
      </c>
      <c r="O16" s="124" t="str">
        <f aca="false">IF(SUMIF(Budget!B38:B$39, 15 , Budget!F38:F$39)=0, "", SUMIF(Budget!B38:B$39, 15 , Budget!F38:F$39))</f>
        <v/>
      </c>
      <c r="P16" s="124" t="str">
        <f aca="false">IF(SUMIF(Budget!B27:B$28, 15 , Budget!F27:F$28)=0, "", SUMIF(Budget!B27:B$28, 15 , Budget!F27:F$28))</f>
        <v/>
      </c>
      <c r="Q16" s="126" t="n">
        <f aca="false">RANDBETWEEN(1, 20) * 10</f>
        <v>90</v>
      </c>
      <c r="R16" s="127"/>
      <c r="S16" s="128" t="n">
        <f aca="false">IF(SUM(C16:Q16) &gt; 0, -SUM(C16:Q16), "-")</f>
        <v>-93.33</v>
      </c>
      <c r="T16" s="138" t="n">
        <f aca="false">IF(S16&lt;0, S16/S$36, "")</f>
        <v>0.016127846231354</v>
      </c>
      <c r="U16" s="139"/>
      <c r="V16" s="131" t="n">
        <f aca="false">B16</f>
        <v>15</v>
      </c>
      <c r="W16" s="140"/>
      <c r="X16" s="140"/>
      <c r="Z16" s="135"/>
      <c r="AA16" s="136"/>
      <c r="AB16" s="137"/>
      <c r="AC16" s="141" t="str">
        <f aca="false">IF(SUM(Z16:AB16)=0,"-",-SUM(Z16:AB16))</f>
        <v>-</v>
      </c>
      <c r="AD16" s="142" t="s">
        <v>100</v>
      </c>
      <c r="AE16" s="146"/>
      <c r="AF16" s="146"/>
      <c r="AG16" s="146"/>
      <c r="XFD16" s="0"/>
    </row>
    <row r="17" customFormat="false" ht="12.8" hidden="false" customHeight="false" outlineLevel="0" collapsed="false">
      <c r="B17" s="122" t="n">
        <v>16</v>
      </c>
      <c r="C17" s="135" t="n">
        <f aca="true">MAX(NORMSINV(RAND())*20 + 50, 0)</f>
        <v>26.963441534762</v>
      </c>
      <c r="D17" s="136"/>
      <c r="E17" s="137" t="n">
        <f aca="true">MAX(NORMSINV(RAND())*20 + 50, 0)</f>
        <v>20.3490040548586</v>
      </c>
      <c r="F17" s="135"/>
      <c r="G17" s="137" t="n">
        <f aca="true">NORMSINV(RAND())*10 + 20 + 10</f>
        <v>32.2105467052112</v>
      </c>
      <c r="H17" s="123"/>
      <c r="I17" s="124"/>
      <c r="J17" s="125"/>
      <c r="K17" s="124" t="str">
        <f aca="false">IF(SUMIF(Budget!B34:B$35, 16 , Budget!F34:F$35)=0, "", SUMIF(Budget!B34:B$35, 16 , Budget!F34:F$35))</f>
        <v/>
      </c>
      <c r="L17" s="124" t="str">
        <f aca="false">IF(SUMIF(Budget!B46:B$53, 16 , Budget!F46:F$53)=0, "", SUMIF(Budget!B46:B$53, 16 , Budget!F46:F$53))</f>
        <v/>
      </c>
      <c r="M17" s="124" t="str">
        <f aca="false">IF(Budget!B31= 16 ,(Budget!F31),"")</f>
        <v/>
      </c>
      <c r="N17" s="124" t="str">
        <f aca="false">IF(Budget!B30= 16 ,(Budget!F30),"")</f>
        <v/>
      </c>
      <c r="O17" s="124" t="str">
        <f aca="false">IF(SUMIF(Budget!B38:B$39, 16 , Budget!F38:F$39)=0, "", SUMIF(Budget!B38:B$39, 16 , Budget!F38:F$39))</f>
        <v/>
      </c>
      <c r="P17" s="124" t="str">
        <f aca="false">IF(SUMIF(Budget!B27:B$28, 16 , Budget!F27:F$28)=0, "", SUMIF(Budget!B27:B$28, 16 , Budget!F27:F$28))</f>
        <v/>
      </c>
      <c r="Q17" s="126"/>
      <c r="R17" s="127"/>
      <c r="S17" s="128" t="n">
        <f aca="false">IF(SUM(C17:Q17) &gt; 0, -SUM(C17:Q17), "-")</f>
        <v>-79.5229922948317</v>
      </c>
      <c r="T17" s="138" t="n">
        <f aca="false">IF(S17&lt;0, S17/S$36, "")</f>
        <v>0.0137419328360462</v>
      </c>
      <c r="U17" s="139"/>
      <c r="V17" s="131" t="n">
        <f aca="false">B17</f>
        <v>16</v>
      </c>
      <c r="W17" s="140"/>
      <c r="X17" s="140"/>
      <c r="Z17" s="135"/>
      <c r="AA17" s="136"/>
      <c r="AB17" s="137"/>
      <c r="AC17" s="141" t="str">
        <f aca="false">IF(SUM(Z17:AB17)=0,"-",-SUM(Z17:AB17))</f>
        <v>-</v>
      </c>
      <c r="AD17" s="142" t="s">
        <v>101</v>
      </c>
      <c r="AE17" s="146"/>
      <c r="AF17" s="146"/>
      <c r="AG17" s="146"/>
      <c r="XFD17" s="0"/>
    </row>
    <row r="18" customFormat="false" ht="12.8" hidden="false" customHeight="false" outlineLevel="0" collapsed="false">
      <c r="B18" s="122" t="n">
        <v>17</v>
      </c>
      <c r="C18" s="135"/>
      <c r="D18" s="136"/>
      <c r="E18" s="137"/>
      <c r="F18" s="135" t="n">
        <v>3.33</v>
      </c>
      <c r="G18" s="137"/>
      <c r="H18" s="123"/>
      <c r="I18" s="124" t="n">
        <f aca="true">NORMSINV(RAND())*20 + 50 + 20</f>
        <v>90.6584764723085</v>
      </c>
      <c r="J18" s="125"/>
      <c r="K18" s="124" t="str">
        <f aca="false">IF(SUMIF(Budget!B34:B$35, 17 , Budget!F34:F$35)=0, "", SUMIF(Budget!B34:B$35, 17 , Budget!F34:F$35))</f>
        <v/>
      </c>
      <c r="L18" s="124" t="n">
        <f aca="false">IF(SUMIF(Budget!B46:B$53, 17 , Budget!F46:F$53)=0, "", SUMIF(Budget!B46:B$53, 17 , Budget!F46:F$53))</f>
        <v>34.99</v>
      </c>
      <c r="M18" s="124" t="str">
        <f aca="false">IF(Budget!B31= 17 ,(Budget!F31),"")</f>
        <v/>
      </c>
      <c r="N18" s="124" t="str">
        <f aca="false">IF(Budget!B30= 17 ,(Budget!F30),"")</f>
        <v/>
      </c>
      <c r="O18" s="124" t="str">
        <f aca="false">IF(SUMIF(Budget!B38:B$39, 17 , Budget!F38:F$39)=0, "", SUMIF(Budget!B38:B$39, 17 , Budget!F38:F$39))</f>
        <v/>
      </c>
      <c r="P18" s="124" t="str">
        <f aca="false">IF(SUMIF(Budget!B27:B$28, 17 , Budget!F27:F$28)=0, "", SUMIF(Budget!B27:B$28, 17 , Budget!F27:F$28))</f>
        <v/>
      </c>
      <c r="Q18" s="126"/>
      <c r="R18" s="127"/>
      <c r="S18" s="128" t="n">
        <f aca="false">IF(SUM(C18:Q18) &gt; 0, -SUM(C18:Q18), "-")</f>
        <v>-128.978476472308</v>
      </c>
      <c r="T18" s="138" t="n">
        <f aca="false">IF(S18&lt;0, S18/S$36, "")</f>
        <v>0.022288064241934</v>
      </c>
      <c r="U18" s="139"/>
      <c r="V18" s="131" t="n">
        <f aca="false">B18</f>
        <v>17</v>
      </c>
      <c r="W18" s="140"/>
      <c r="X18" s="140"/>
      <c r="Z18" s="135"/>
      <c r="AA18" s="136"/>
      <c r="AB18" s="137"/>
      <c r="AC18" s="141" t="str">
        <f aca="false">IF(SUM(Z18:AB18)=0,"-",-SUM(Z18:AB18))</f>
        <v>-</v>
      </c>
      <c r="AD18" s="142" t="s">
        <v>102</v>
      </c>
      <c r="AE18" s="146"/>
      <c r="AF18" s="146"/>
      <c r="AG18" s="146"/>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Budget!F34:F$35)=0, "", SUMIF(Budget!B34:B$35, 18 , Budget!F34:F$35))</f>
        <v/>
      </c>
      <c r="L19" s="124" t="str">
        <f aca="false">IF(SUMIF(Budget!B46:B$53, 18 , Budget!F46:F$53)=0, "", SUMIF(Budget!B46:B$53, 18 , Budget!F46:F$53))</f>
        <v/>
      </c>
      <c r="M19" s="124" t="str">
        <f aca="false">IF(Budget!B31= 18 ,(Budget!F31),"")</f>
        <v/>
      </c>
      <c r="N19" s="124" t="str">
        <f aca="false">IF(Budget!B30= 18 ,(Budget!F30),"")</f>
        <v/>
      </c>
      <c r="O19" s="124" t="str">
        <f aca="false">IF(SUMIF(Budget!B38:B$39, 18 , Budget!F38:F$39)=0, "", SUMIF(Budget!B38:B$39, 18 , Budget!F38:F$39))</f>
        <v/>
      </c>
      <c r="P19" s="124" t="str">
        <f aca="false">IF(SUMIF(Budget!B27:B$28, 18 , Budget!F27:F$28)=0, "", SUMIF(Budget!B27:B$28, 18 , Budget!F27:F$28))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103</v>
      </c>
      <c r="AE19" s="146"/>
      <c r="AF19" s="146"/>
      <c r="AG19" s="146"/>
      <c r="XFD19" s="0"/>
    </row>
    <row r="20" customFormat="false" ht="12.8" hidden="false" customHeight="false" outlineLevel="0" collapsed="false">
      <c r="B20" s="122" t="n">
        <v>19</v>
      </c>
      <c r="C20" s="135"/>
      <c r="D20" s="136"/>
      <c r="E20" s="137" t="n">
        <f aca="true">MAX(NORMSINV(RAND())*20 + 50, 0)</f>
        <v>48.223341928977</v>
      </c>
      <c r="F20" s="135"/>
      <c r="G20" s="137"/>
      <c r="H20" s="123"/>
      <c r="I20" s="124"/>
      <c r="J20" s="125"/>
      <c r="K20" s="124" t="n">
        <f aca="false">IF(SUMIF(Budget!B34:B$35, 19 , Budget!F34:F$35)=0, "", SUMIF(Budget!B34:B$35, 19 , Budget!F34:F$35))</f>
        <v>211.88</v>
      </c>
      <c r="L20" s="124" t="str">
        <f aca="false">IF(SUMIF(Budget!B46:B$53, 19 , Budget!F46:F$53)=0, "", SUMIF(Budget!B46:B$53, 19 , Budget!F46:F$53))</f>
        <v/>
      </c>
      <c r="M20" s="124" t="str">
        <f aca="false">IF(Budget!B31= 19 ,(Budget!F31),"")</f>
        <v/>
      </c>
      <c r="N20" s="124" t="str">
        <f aca="false">IF(Budget!B30= 19 ,(Budget!F30),"")</f>
        <v/>
      </c>
      <c r="O20" s="124" t="str">
        <f aca="false">IF(SUMIF(Budget!B38:B$39, 19 , Budget!F38:F$39)=0, "", SUMIF(Budget!B38:B$39, 19 , Budget!F38:F$39))</f>
        <v/>
      </c>
      <c r="P20" s="124" t="str">
        <f aca="false">IF(SUMIF(Budget!B27:B$28, 19 , Budget!F27:F$28)=0, "", SUMIF(Budget!B27:B$28, 19 , Budget!F27:F$28))</f>
        <v/>
      </c>
      <c r="Q20" s="126"/>
      <c r="R20" s="127"/>
      <c r="S20" s="128" t="n">
        <f aca="false">IF(SUM(C20:Q20) &gt; 0, -SUM(C20:Q20), "-")</f>
        <v>-260.103341928977</v>
      </c>
      <c r="T20" s="138" t="n">
        <f aca="false">IF(S20&lt;0, S20/S$36, "")</f>
        <v>0.0449470342107772</v>
      </c>
      <c r="U20" s="139"/>
      <c r="V20" s="131" t="n">
        <f aca="false">B20</f>
        <v>19</v>
      </c>
      <c r="W20" s="140"/>
      <c r="X20" s="140"/>
      <c r="Z20" s="135"/>
      <c r="AA20" s="136"/>
      <c r="AB20" s="137"/>
      <c r="AC20" s="141" t="str">
        <f aca="false">IF(SUM(Z20:AB20)=0,"-",-SUM(Z20:AB20))</f>
        <v>-</v>
      </c>
      <c r="AD20" s="142" t="s">
        <v>104</v>
      </c>
      <c r="AE20" s="146"/>
      <c r="AF20" s="146"/>
      <c r="AG20" s="146"/>
      <c r="XFD20" s="0"/>
    </row>
    <row r="21" customFormat="false" ht="12.8" hidden="false" customHeight="false" outlineLevel="0" collapsed="false">
      <c r="B21" s="122" t="n">
        <v>20</v>
      </c>
      <c r="C21" s="135" t="n">
        <f aca="true">MAX(NORMSINV(RAND())*20 + 50, 0)</f>
        <v>54.0792771252588</v>
      </c>
      <c r="D21" s="136" t="n">
        <f aca="true">MAX(NORMSINV(RAND())*20 + 50, 0)</f>
        <v>16.1136538177646</v>
      </c>
      <c r="E21" s="137"/>
      <c r="F21" s="135" t="n">
        <v>3.33</v>
      </c>
      <c r="G21" s="137"/>
      <c r="H21" s="123"/>
      <c r="I21" s="124"/>
      <c r="J21" s="125" t="n">
        <f aca="true">NORMSINV(RAND())*20 + 50 + 20</f>
        <v>23.9017589254879</v>
      </c>
      <c r="K21" s="124" t="str">
        <f aca="false">IF(SUMIF(Budget!B34:B$35, 20 , Budget!F34:F$35)=0, "", SUMIF(Budget!B34:B$35, 20 , Budget!F34:F$35))</f>
        <v/>
      </c>
      <c r="L21" s="124" t="str">
        <f aca="false">IF(SUMIF(Budget!B46:B$53, 20 , Budget!F46:F$53)=0, "", SUMIF(Budget!B46:B$53, 20 , Budget!F46:F$53))</f>
        <v/>
      </c>
      <c r="M21" s="124" t="str">
        <f aca="false">IF(Budget!B31= 20 ,(Budget!F31),"")</f>
        <v/>
      </c>
      <c r="N21" s="124" t="str">
        <f aca="false">IF(Budget!B30= 20 ,(Budget!F30),"")</f>
        <v/>
      </c>
      <c r="O21" s="124" t="str">
        <f aca="false">IF(SUMIF(Budget!B38:B$39, 20 , Budget!F38:F$39)=0, "", SUMIF(Budget!B38:B$39, 20 , Budget!F38:F$39))</f>
        <v/>
      </c>
      <c r="P21" s="124" t="str">
        <f aca="false">IF(SUMIF(Budget!B27:B$28, 20 , Budget!F27:F$28)=0, "", SUMIF(Budget!B27:B$28, 20 , Budget!F27:F$28))</f>
        <v/>
      </c>
      <c r="Q21" s="126"/>
      <c r="R21" s="127"/>
      <c r="S21" s="128" t="n">
        <f aca="false">IF(SUM(C21:Q21) &gt; 0, -SUM(C21:Q21), "-")</f>
        <v>-97.4246898685113</v>
      </c>
      <c r="T21" s="138" t="n">
        <f aca="false">IF(S21&lt;0, S21/S$36, "")</f>
        <v>0.016835427165292</v>
      </c>
      <c r="U21" s="139"/>
      <c r="V21" s="131" t="n">
        <f aca="false">B21</f>
        <v>20</v>
      </c>
      <c r="W21" s="140"/>
      <c r="X21" s="140"/>
      <c r="Z21" s="135"/>
      <c r="AA21" s="136"/>
      <c r="AB21" s="137"/>
      <c r="AC21" s="141" t="str">
        <f aca="false">IF(SUM(Z21:AB21)=0,"-",-SUM(Z21:AB21))</f>
        <v>-</v>
      </c>
      <c r="AD21" s="142" t="s">
        <v>105</v>
      </c>
      <c r="AE21" s="146"/>
      <c r="AF21" s="146"/>
      <c r="AG21" s="146"/>
      <c r="XFD21" s="0"/>
    </row>
    <row r="22" customFormat="false" ht="12.8" hidden="false" customHeight="false" outlineLevel="0" collapsed="false">
      <c r="B22" s="122" t="n">
        <v>21</v>
      </c>
      <c r="C22" s="135"/>
      <c r="D22" s="136"/>
      <c r="E22" s="137" t="n">
        <f aca="true">MAX(NORMSINV(RAND())*20 + 50, 0)</f>
        <v>41.2666711601568</v>
      </c>
      <c r="F22" s="135" t="n">
        <v>3.33</v>
      </c>
      <c r="G22" s="137"/>
      <c r="H22" s="123" t="n">
        <f aca="true">NORMSINV(RAND())*20 + 50 + 20</f>
        <v>94.6704101432659</v>
      </c>
      <c r="I22" s="124"/>
      <c r="J22" s="125"/>
      <c r="K22" s="124" t="str">
        <f aca="false">IF(SUMIF(Budget!B34:B$35, 21 , Budget!F34:F$35)=0, "", SUMIF(Budget!B34:B$35, 21 , Budget!F34:F$35))</f>
        <v/>
      </c>
      <c r="L22" s="124" t="str">
        <f aca="false">IF(SUMIF(Budget!B46:B$53, 21 , Budget!F46:F$53)=0, "", SUMIF(Budget!B46:B$53, 21 , Budget!F46:F$53))</f>
        <v/>
      </c>
      <c r="M22" s="124" t="str">
        <f aca="false">IF(Budget!B31= 21 ,(Budget!F31),"")</f>
        <v/>
      </c>
      <c r="N22" s="124" t="str">
        <f aca="false">IF(Budget!B30= 21 ,(Budget!F30),"")</f>
        <v/>
      </c>
      <c r="O22" s="124" t="str">
        <f aca="false">IF(SUMIF(Budget!B38:B$39, 21 , Budget!F38:F$39)=0, "", SUMIF(Budget!B38:B$39, 21 , Budget!F38:F$39))</f>
        <v/>
      </c>
      <c r="P22" s="124" t="str">
        <f aca="false">IF(SUMIF(Budget!B27:B$28, 21 , Budget!F27:F$28)=0, "", SUMIF(Budget!B27:B$28, 21 , Budget!F27:F$28))</f>
        <v/>
      </c>
      <c r="Q22" s="126"/>
      <c r="R22" s="127"/>
      <c r="S22" s="128" t="n">
        <f aca="false">IF(SUM(C22:Q22) &gt; 0, -SUM(C22:Q22), "-")</f>
        <v>-139.267081303423</v>
      </c>
      <c r="T22" s="138" t="n">
        <f aca="false">IF(S22&lt;0, S22/S$36, "")</f>
        <v>0.0240659817031081</v>
      </c>
      <c r="U22" s="139"/>
      <c r="V22" s="131" t="n">
        <f aca="false">B22</f>
        <v>21</v>
      </c>
      <c r="W22" s="140"/>
      <c r="X22" s="140"/>
      <c r="Z22" s="135"/>
      <c r="AA22" s="136"/>
      <c r="AB22" s="137"/>
      <c r="AC22" s="141" t="str">
        <f aca="false">IF(SUM(Z22:AB22)=0,"-",-SUM(Z22:AB22))</f>
        <v>-</v>
      </c>
      <c r="AD22" s="142" t="s">
        <v>106</v>
      </c>
      <c r="AE22" s="146"/>
      <c r="AF22" s="146"/>
      <c r="AG22" s="146"/>
      <c r="XFD22" s="0"/>
    </row>
    <row r="23" customFormat="false" ht="12.8" hidden="false" customHeight="false" outlineLevel="0" collapsed="false">
      <c r="B23" s="122" t="n">
        <v>22</v>
      </c>
      <c r="C23" s="135" t="n">
        <f aca="true">MAX(NORMSINV(RAND())*20 + 50, 0)</f>
        <v>62.9114793240054</v>
      </c>
      <c r="D23" s="136"/>
      <c r="E23" s="137"/>
      <c r="F23" s="135"/>
      <c r="G23" s="137"/>
      <c r="H23" s="123"/>
      <c r="I23" s="124"/>
      <c r="J23" s="125"/>
      <c r="K23" s="124" t="str">
        <f aca="false">IF(SUMIF(Budget!B34:B$35, 22 , Budget!F34:F$35)=0, "", SUMIF(Budget!B34:B$35, 22 , Budget!F34:F$35))</f>
        <v/>
      </c>
      <c r="L23" s="124" t="str">
        <f aca="false">IF(SUMIF(Budget!B46:B$53, 22 , Budget!F46:F$53)=0, "", SUMIF(Budget!B46:B$53, 22 , Budget!F46:F$53))</f>
        <v/>
      </c>
      <c r="M23" s="124" t="str">
        <f aca="false">IF(Budget!B31= 22 ,(Budget!F31),"")</f>
        <v/>
      </c>
      <c r="N23" s="124" t="str">
        <f aca="false">IF(Budget!B30= 22 ,(Budget!F30),"")</f>
        <v/>
      </c>
      <c r="O23" s="124" t="str">
        <f aca="false">IF(SUMIF(Budget!B38:B$39, 22 , Budget!F38:F$39)=0, "", SUMIF(Budget!B38:B$39, 22 , Budget!F38:F$39))</f>
        <v/>
      </c>
      <c r="P23" s="124" t="str">
        <f aca="false">IF(SUMIF(Budget!B27:B$28, 22 , Budget!F27:F$28)=0, "", SUMIF(Budget!B27:B$28, 22 , Budget!F27:F$28))</f>
        <v/>
      </c>
      <c r="Q23" s="126"/>
      <c r="R23" s="127"/>
      <c r="S23" s="128" t="n">
        <f aca="false">IF(SUM(C23:Q23) &gt; 0, -SUM(C23:Q23), "-")</f>
        <v>-62.9114793240054</v>
      </c>
      <c r="T23" s="138" t="n">
        <f aca="false">IF(S23&lt;0, S23/S$36, "")</f>
        <v>0.0108713882430576</v>
      </c>
      <c r="U23" s="139"/>
      <c r="V23" s="131" t="n">
        <f aca="false">B23</f>
        <v>22</v>
      </c>
      <c r="W23" s="140"/>
      <c r="X23" s="140"/>
      <c r="Z23" s="135"/>
      <c r="AA23" s="136"/>
      <c r="AB23" s="137"/>
      <c r="AC23" s="141" t="str">
        <f aca="false">IF(SUM(Z23:AB23)=0,"-",-SUM(Z23:AB23))</f>
        <v>-</v>
      </c>
      <c r="AD23" s="142" t="s">
        <v>107</v>
      </c>
      <c r="AE23" s="146"/>
      <c r="AF23" s="146"/>
      <c r="AG23" s="146"/>
      <c r="XFD23" s="0"/>
    </row>
    <row r="24" customFormat="false" ht="12.8" hidden="false" customHeight="false" outlineLevel="0" collapsed="false">
      <c r="B24" s="122" t="n">
        <v>23</v>
      </c>
      <c r="C24" s="135"/>
      <c r="D24" s="136" t="n">
        <f aca="true">MAX(NORMSINV(RAND())*20 + 50, 0)</f>
        <v>42.0131942927764</v>
      </c>
      <c r="E24" s="137"/>
      <c r="F24" s="135" t="n">
        <v>3.33</v>
      </c>
      <c r="G24" s="137"/>
      <c r="H24" s="123"/>
      <c r="I24" s="124"/>
      <c r="J24" s="125"/>
      <c r="K24" s="124" t="str">
        <f aca="false">IF(SUMIF(Budget!B34:B$35, 23 , Budget!F34:F$35)=0, "", SUMIF(Budget!B34:B$35, 23 , Budget!F34:F$35))</f>
        <v/>
      </c>
      <c r="L24" s="124" t="n">
        <f aca="false">IF(SUMIF(Budget!B46:B$53, 23 , Budget!F46:F$53)=0, "", SUMIF(Budget!B46:B$53, 23 , Budget!F46:F$53))</f>
        <v>24.99</v>
      </c>
      <c r="M24" s="124" t="str">
        <f aca="false">IF(Budget!B31= 23 ,(Budget!F31),"")</f>
        <v/>
      </c>
      <c r="N24" s="124" t="str">
        <f aca="false">IF(Budget!B30= 23 ,(Budget!F30),"")</f>
        <v/>
      </c>
      <c r="O24" s="124" t="str">
        <f aca="false">IF(SUMIF(Budget!B38:B$39, 23 , Budget!F38:F$39)=0, "", SUMIF(Budget!B38:B$39, 23 , Budget!F38:F$39))</f>
        <v/>
      </c>
      <c r="P24" s="124" t="str">
        <f aca="false">IF(SUMIF(Budget!B27:B$28, 23 , Budget!F27:F$28)=0, "", SUMIF(Budget!B27:B$28, 23 , Budget!F27:F$28))</f>
        <v/>
      </c>
      <c r="Q24" s="126"/>
      <c r="R24" s="127"/>
      <c r="S24" s="128" t="n">
        <f aca="false">IF(SUM(C24:Q24) &gt; 0, -SUM(C24:Q24), "-")</f>
        <v>-70.3331942927764</v>
      </c>
      <c r="T24" s="138" t="n">
        <f aca="false">IF(S24&lt;0, S24/S$36, "")</f>
        <v>0.0121538941660114</v>
      </c>
      <c r="U24" s="139"/>
      <c r="V24" s="131" t="n">
        <f aca="false">B24</f>
        <v>23</v>
      </c>
      <c r="W24" s="140"/>
      <c r="X24" s="140"/>
      <c r="Z24" s="135"/>
      <c r="AA24" s="136"/>
      <c r="AB24" s="137"/>
      <c r="AC24" s="141" t="str">
        <f aca="false">IF(SUM(Z24:AB24)=0,"-",-SUM(Z24:AB24))</f>
        <v>-</v>
      </c>
      <c r="AD24" s="142" t="s">
        <v>108</v>
      </c>
      <c r="AE24" s="146"/>
      <c r="AF24" s="146"/>
      <c r="AG24" s="146"/>
      <c r="XFD24" s="0"/>
    </row>
    <row r="25" customFormat="false" ht="12.8" hidden="false" customHeight="false" outlineLevel="0" collapsed="false">
      <c r="B25" s="122" t="n">
        <v>24</v>
      </c>
      <c r="C25" s="135" t="n">
        <f aca="true">MAX(NORMSINV(RAND())*20 + 50, 0)</f>
        <v>55.3194162727281</v>
      </c>
      <c r="D25" s="136"/>
      <c r="E25" s="137" t="n">
        <f aca="true">MAX(NORMSINV(RAND())*20 + 50, 0)</f>
        <v>66.4459878662832</v>
      </c>
      <c r="F25" s="135" t="n">
        <v>3.33</v>
      </c>
      <c r="G25" s="137"/>
      <c r="H25" s="123"/>
      <c r="I25" s="124"/>
      <c r="J25" s="125" t="n">
        <f aca="true">NORMSINV(RAND())*20 + 50 + 20</f>
        <v>48.1938747955042</v>
      </c>
      <c r="K25" s="124" t="str">
        <f aca="false">IF(SUMIF(Budget!B34:B$35, 24 , Budget!F34:F$35)=0, "", SUMIF(Budget!B34:B$35, 24 , Budget!F34:F$35))</f>
        <v/>
      </c>
      <c r="L25" s="124" t="str">
        <f aca="false">IF(SUMIF(Budget!B46:B$53, 24 , Budget!F46:F$53)=0, "", SUMIF(Budget!B46:B$53, 24 , Budget!F46:F$53))</f>
        <v/>
      </c>
      <c r="M25" s="124" t="str">
        <f aca="false">IF(Budget!B31= 24 ,(Budget!F31),"")</f>
        <v/>
      </c>
      <c r="N25" s="124" t="str">
        <f aca="false">IF(Budget!B30= 24 ,(Budget!F30),"")</f>
        <v/>
      </c>
      <c r="O25" s="124" t="str">
        <f aca="false">IF(SUMIF(Budget!B38:B$39, 24 , Budget!F38:F$39)=0, "", SUMIF(Budget!B38:B$39, 24 , Budget!F38:F$39))</f>
        <v/>
      </c>
      <c r="P25" s="124" t="str">
        <f aca="false">IF(SUMIF(Budget!B27:B$28, 24 , Budget!F27:F$28)=0, "", SUMIF(Budget!B27:B$28, 24 , Budget!F27:F$28))</f>
        <v/>
      </c>
      <c r="Q25" s="126"/>
      <c r="R25" s="127"/>
      <c r="S25" s="128" t="n">
        <f aca="false">IF(SUM(C25:Q25) &gt; 0, -SUM(C25:Q25), "-")</f>
        <v>-173.289278934515</v>
      </c>
      <c r="T25" s="138" t="n">
        <f aca="false">IF(S25&lt;0, S25/S$36, "")</f>
        <v>0.0299451713725285</v>
      </c>
      <c r="U25" s="139"/>
      <c r="V25" s="131" t="n">
        <f aca="false">B25</f>
        <v>24</v>
      </c>
      <c r="W25" s="140"/>
      <c r="X25" s="140"/>
      <c r="Z25" s="135"/>
      <c r="AA25" s="136"/>
      <c r="AB25" s="137"/>
      <c r="AC25" s="141" t="str">
        <f aca="false">IF(SUM(Z25:AB25)=0,"-",-SUM(Z25:AB25))</f>
        <v>-</v>
      </c>
      <c r="AD25" s="142" t="s">
        <v>109</v>
      </c>
      <c r="AE25" s="146"/>
      <c r="AF25" s="146"/>
      <c r="AG25" s="146"/>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Budget!F34:F$35)=0, "", SUMIF(Budget!B34:B$35, 25 , Budget!F34:F$35))</f>
        <v/>
      </c>
      <c r="L26" s="124" t="str">
        <f aca="false">IF(SUMIF(Budget!B46:B$53, 25 , Budget!F46:F$53)=0, "", SUMIF(Budget!B46:B$53, 25 , Budget!F46:F$53))</f>
        <v/>
      </c>
      <c r="M26" s="124" t="str">
        <f aca="false">IF(Budget!B31= 26 ,(Budget!F31),"")</f>
        <v/>
      </c>
      <c r="N26" s="124" t="str">
        <f aca="false">IF(Budget!B30= 25 ,(Budget!F30),"")</f>
        <v/>
      </c>
      <c r="O26" s="124" t="str">
        <f aca="false">IF(SUMIF(Budget!B38:B$39, 25 , Budget!F38:F$39)=0, "", SUMIF(Budget!B38:B$39, 25 , Budget!F38:F$39))</f>
        <v/>
      </c>
      <c r="P26" s="124" t="str">
        <f aca="false">IF(SUMIF(Budget!B27:B$28, 25 , Budget!F27:F$28)=0, "", SUMIF(Budget!B27:B$28, 25 , Budget!F27:F$28))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110</v>
      </c>
      <c r="AE26" s="146"/>
      <c r="AF26" s="146"/>
      <c r="AG26" s="146"/>
      <c r="XFD26" s="0"/>
    </row>
    <row r="27" customFormat="false" ht="12.8" hidden="false" customHeight="false" outlineLevel="0" collapsed="false">
      <c r="B27" s="122" t="n">
        <v>26</v>
      </c>
      <c r="C27" s="135"/>
      <c r="D27" s="136"/>
      <c r="E27" s="137" t="n">
        <f aca="true">MAX(NORMSINV(RAND())*20 + 50, 0)</f>
        <v>47.7715801646231</v>
      </c>
      <c r="F27" s="135" t="n">
        <v>3.33</v>
      </c>
      <c r="G27" s="137"/>
      <c r="H27" s="123"/>
      <c r="I27" s="124"/>
      <c r="J27" s="125"/>
      <c r="K27" s="124" t="str">
        <f aca="false">IF(SUMIF(Budget!B34:B$35, 26 , Budget!F34:F$35)=0, "", SUMIF(Budget!B34:B$35, 26 , Budget!F34:F$35))</f>
        <v/>
      </c>
      <c r="L27" s="124" t="str">
        <f aca="false">IF(SUMIF(Budget!B46:B$53, 26 , Budget!F46:F$53)=0, "", SUMIF(Budget!B46:B$53, 26 , Budget!F46:F$53))</f>
        <v/>
      </c>
      <c r="M27" s="124" t="str">
        <f aca="false">IF(Budget!B31= 26 ,(Budget!F31),"")</f>
        <v/>
      </c>
      <c r="N27" s="124" t="str">
        <f aca="false">IF(Budget!B30= 26 ,(Budget!F30),"")</f>
        <v/>
      </c>
      <c r="O27" s="124" t="str">
        <f aca="false">IF(SUMIF(Budget!B38:B$39, 26 , Budget!F38:F$39)=0, "", SUMIF(Budget!B38:B$39, 26 , Budget!F38:F$39))</f>
        <v/>
      </c>
      <c r="P27" s="124" t="str">
        <f aca="false">IF(SUMIF(Budget!B27:B$28, 26 , Budget!F27:F$28)=0, "", SUMIF(Budget!B27:B$28, 26 , Budget!F27:F$28))</f>
        <v/>
      </c>
      <c r="Q27" s="126"/>
      <c r="R27" s="127"/>
      <c r="S27" s="128" t="n">
        <f aca="false">IF(SUM(C27:Q27) &gt; 0, -SUM(C27:Q27), "-")</f>
        <v>-51.1015801646231</v>
      </c>
      <c r="T27" s="138" t="n">
        <f aca="false">IF(S27&lt;0, S27/S$36, "")</f>
        <v>0.0088305842395184</v>
      </c>
      <c r="U27" s="139"/>
      <c r="V27" s="131" t="n">
        <f aca="false">B27</f>
        <v>26</v>
      </c>
      <c r="W27" s="140"/>
      <c r="X27" s="140"/>
      <c r="Z27" s="135"/>
      <c r="AA27" s="136"/>
      <c r="AB27" s="137"/>
      <c r="AC27" s="141" t="str">
        <f aca="false">IF(SUM(Z27:AB27)=0,"-",-SUM(Z27:AB27))</f>
        <v>-</v>
      </c>
      <c r="AD27" s="142" t="s">
        <v>111</v>
      </c>
      <c r="AE27" s="146"/>
      <c r="AF27" s="146"/>
      <c r="AG27" s="146"/>
      <c r="XFD27" s="0"/>
    </row>
    <row r="28" customFormat="false" ht="12.8" hidden="false" customHeight="false" outlineLevel="0" collapsed="false">
      <c r="B28" s="122" t="n">
        <v>27</v>
      </c>
      <c r="C28" s="135"/>
      <c r="D28" s="136" t="n">
        <f aca="true">MAX(NORMSINV(RAND())*20 + 50, 0)</f>
        <v>71.6277631332015</v>
      </c>
      <c r="E28" s="137"/>
      <c r="F28" s="135"/>
      <c r="G28" s="137" t="n">
        <f aca="true">NORMSINV(RAND())*10 + 20 + 10</f>
        <v>46.1272876071446</v>
      </c>
      <c r="H28" s="123"/>
      <c r="I28" s="124"/>
      <c r="J28" s="125"/>
      <c r="K28" s="124" t="str">
        <f aca="false">IF(SUMIF(Budget!B34:B$35, 27 , Budget!F34:F$35)=0, "", SUMIF(Budget!B34:B$35, 27 , Budget!F34:F$35))</f>
        <v/>
      </c>
      <c r="L28" s="124" t="str">
        <f aca="false">IF(SUMIF(Budget!B46:B$53, 27 , Budget!F46:F$53)=0, "", SUMIF(Budget!B46:B$53, 27 , Budget!F46:F$53))</f>
        <v/>
      </c>
      <c r="M28" s="124" t="str">
        <f aca="false">IF(Budget!B31= 27 ,(Budget!F31),"")</f>
        <v/>
      </c>
      <c r="N28" s="124" t="str">
        <f aca="false">IF(Budget!B30= 27 ,(Budget!F30),"")</f>
        <v/>
      </c>
      <c r="O28" s="124" t="str">
        <f aca="false">IF(SUMIF(Budget!B38:B$39, 27 , Budget!F38:F$39)=0, "", SUMIF(Budget!B38:B$39, 27 , Budget!F38:F$39))</f>
        <v/>
      </c>
      <c r="P28" s="124" t="str">
        <f aca="false">IF(SUMIF(Budget!B27:B$28, 27 , Budget!F27:F$28)=0, "", SUMIF(Budget!B27:B$28, 27 , Budget!F27:F$28))</f>
        <v/>
      </c>
      <c r="Q28" s="126"/>
      <c r="R28" s="127"/>
      <c r="S28" s="128" t="n">
        <f aca="false">IF(SUM(C28:Q28) &gt; 0, -SUM(C28:Q28), "-")</f>
        <v>-117.755050740346</v>
      </c>
      <c r="T28" s="138" t="n">
        <f aca="false">IF(S28&lt;0, S28/S$36, "")</f>
        <v>0.0203486054998992</v>
      </c>
      <c r="U28" s="139"/>
      <c r="V28" s="131" t="n">
        <f aca="false">B28</f>
        <v>27</v>
      </c>
      <c r="W28" s="140"/>
      <c r="X28" s="140"/>
      <c r="Z28" s="135"/>
      <c r="AA28" s="136"/>
      <c r="AB28" s="137"/>
      <c r="AC28" s="141" t="str">
        <f aca="false">IF(SUM(Z28:AB28)=0,"-",-SUM(Z28:AB28))</f>
        <v>-</v>
      </c>
      <c r="AD28" s="142" t="s">
        <v>112</v>
      </c>
      <c r="AE28" s="146"/>
      <c r="AF28" s="146"/>
      <c r="AG28" s="146"/>
      <c r="XFD28" s="0"/>
    </row>
    <row r="29" customFormat="false" ht="12.8" hidden="false" customHeight="false" outlineLevel="0" collapsed="false">
      <c r="B29" s="122" t="n">
        <v>28</v>
      </c>
      <c r="C29" s="135" t="n">
        <f aca="true">MAX(NORMSINV(RAND())*20 + 50, 0)</f>
        <v>48.6721565706821</v>
      </c>
      <c r="D29" s="136"/>
      <c r="E29" s="137" t="n">
        <f aca="true">MAX(NORMSINV(RAND())*20 + 50, 0)</f>
        <v>63.1634046471499</v>
      </c>
      <c r="F29" s="135" t="n">
        <v>3.33</v>
      </c>
      <c r="G29" s="137"/>
      <c r="H29" s="123" t="n">
        <f aca="true">NORMSINV(RAND())*20 + 50 + 20</f>
        <v>58.7196571151422</v>
      </c>
      <c r="I29" s="124"/>
      <c r="J29" s="125"/>
      <c r="K29" s="124" t="str">
        <f aca="false">IF(SUMIF(Budget!B34:B$35, 28 , Budget!F34:F$35)=0, "", SUMIF(Budget!B34:B$35, 28 , Budget!F34:F$35))</f>
        <v/>
      </c>
      <c r="L29" s="124" t="str">
        <f aca="false">IF(SUMIF(Budget!B46:B$53, 28 , Budget!F46:F$53)=0, "", SUMIF(Budget!B46:B$53, 28 , Budget!F46:F$53))</f>
        <v/>
      </c>
      <c r="M29" s="124" t="str">
        <f aca="false">IF(Budget!B31= 28 ,(Budget!F31),"")</f>
        <v/>
      </c>
      <c r="N29" s="124" t="str">
        <f aca="false">IF(Budget!B30= 28 ,(Budget!F30),"")</f>
        <v/>
      </c>
      <c r="O29" s="124" t="str">
        <f aca="false">IF(SUMIF(Budget!B38:B$39, 28 , Budget!F38:F$39)=0, "", SUMIF(Budget!B38:B$39, 28 , Budget!F38:F$39))</f>
        <v/>
      </c>
      <c r="P29" s="124" t="str">
        <f aca="false">IF(SUMIF(Budget!B27:B$28, 28 , Budget!F27:F$28)=0, "", SUMIF(Budget!B27:B$28, 28 , Budget!F27:F$28))</f>
        <v/>
      </c>
      <c r="Q29" s="126"/>
      <c r="R29" s="127"/>
      <c r="S29" s="128" t="n">
        <f aca="false">IF(SUM(C29:Q29) &gt; 0, -SUM(C29:Q29), "-")</f>
        <v>-173.885218332974</v>
      </c>
      <c r="T29" s="138" t="n">
        <f aca="false">IF(S29&lt;0, S29/S$36, "")</f>
        <v>0.0300481523966531</v>
      </c>
      <c r="U29" s="139"/>
      <c r="V29" s="131" t="n">
        <f aca="false">B29</f>
        <v>28</v>
      </c>
      <c r="W29" s="140"/>
      <c r="X29" s="140"/>
      <c r="Z29" s="135"/>
      <c r="AA29" s="136"/>
      <c r="AB29" s="137"/>
      <c r="AC29" s="141" t="str">
        <f aca="false">IF(SUM(Z29:AB29)=0,"-",-SUM(Z29:AB29))</f>
        <v>-</v>
      </c>
      <c r="AD29" s="142" t="s">
        <v>113</v>
      </c>
      <c r="AE29" s="146"/>
      <c r="AF29" s="146"/>
      <c r="AG29" s="146"/>
      <c r="XFD29" s="0"/>
    </row>
    <row r="30" customFormat="false" ht="12.8" hidden="false" customHeight="false" outlineLevel="0" collapsed="false">
      <c r="B30" s="122" t="n">
        <v>29</v>
      </c>
      <c r="C30" s="135"/>
      <c r="D30" s="136"/>
      <c r="E30" s="137"/>
      <c r="F30" s="135"/>
      <c r="G30" s="137"/>
      <c r="H30" s="123"/>
      <c r="I30" s="124"/>
      <c r="J30" s="125" t="n">
        <f aca="true">NORMSINV(RAND())*20 + 50 + 20</f>
        <v>70.1268907530524</v>
      </c>
      <c r="K30" s="124" t="str">
        <f aca="false">IF(SUMIF(Budget!B34:B$35, 29 , Budget!F34:F$35)=0, "", SUMIF(Budget!B34:B$35, 29 , Budget!F34:F$35))</f>
        <v/>
      </c>
      <c r="L30" s="124" t="str">
        <f aca="false">IF(SUMIF(Budget!B46:B$53, 29 , Budget!F46:F$53)=0, "", SUMIF(Budget!B46:B$53, 29 , Budget!F46:F$53))</f>
        <v/>
      </c>
      <c r="M30" s="124" t="str">
        <f aca="false">IF(Budget!B31= 29,(Budget!F31),"")</f>
        <v/>
      </c>
      <c r="N30" s="124" t="str">
        <f aca="false">IF(Budget!B30= 29,(Budget!F30),"")</f>
        <v/>
      </c>
      <c r="O30" s="124" t="str">
        <f aca="false">IF(SUMIF(Budget!B38:B$39, 29 , Budget!F38:F$39)=0, "", SUMIF(Budget!B38:B$39, 29 , Budget!F38:F$39))</f>
        <v/>
      </c>
      <c r="P30" s="124" t="str">
        <f aca="false">IF(SUMIF(Budget!B27:B$28, 29 , Budget!F27:F$28)=0, "", SUMIF(Budget!B27:B$28, 29 , Budget!F27:F$28))</f>
        <v/>
      </c>
      <c r="Q30" s="126"/>
      <c r="R30" s="127"/>
      <c r="S30" s="128" t="n">
        <f aca="false">IF(SUM(C30:Q30) &gt; 0, -SUM(C30:Q30), "-")</f>
        <v>-70.1268907530524</v>
      </c>
      <c r="T30" s="138" t="n">
        <f aca="false">IF(S30&lt;0, S30/S$36, "")</f>
        <v>0.0121182439810156</v>
      </c>
      <c r="U30" s="139"/>
      <c r="V30" s="131" t="n">
        <f aca="false">B30</f>
        <v>29</v>
      </c>
      <c r="W30" s="140"/>
      <c r="X30" s="140"/>
      <c r="Z30" s="135"/>
      <c r="AA30" s="136"/>
      <c r="AB30" s="137"/>
      <c r="AC30" s="141" t="str">
        <f aca="false">IF(SUM(Z30:AB30)=0,"-",-SUM(Z30:AB30))</f>
        <v>-</v>
      </c>
      <c r="AD30" s="142" t="s">
        <v>114</v>
      </c>
      <c r="AE30" s="146"/>
      <c r="AF30" s="146"/>
      <c r="AG30" s="146"/>
      <c r="XFD30" s="0"/>
    </row>
    <row r="31" customFormat="false" ht="12.8" hidden="false" customHeight="false" outlineLevel="0" collapsed="false">
      <c r="B31" s="122" t="n">
        <v>30</v>
      </c>
      <c r="C31" s="135"/>
      <c r="D31" s="136"/>
      <c r="E31" s="137" t="n">
        <f aca="true">MAX(NORMSINV(RAND())*20 + 50, 0)</f>
        <v>43.3200844058458</v>
      </c>
      <c r="F31" s="135" t="n">
        <v>3.33</v>
      </c>
      <c r="G31" s="137"/>
      <c r="H31" s="123"/>
      <c r="I31" s="124"/>
      <c r="J31" s="125" t="n">
        <f aca="true">NORMSINV(RAND())*20 + 50 + 20</f>
        <v>48.761242629542</v>
      </c>
      <c r="K31" s="124" t="str">
        <f aca="false">IF(SUMIF(Budget!B34:B$35, 29 , Budget!F34:F$35)=0, "", SUMIF(Budget!B34:B$35, 29 , Budget!F34:F$35))</f>
        <v/>
      </c>
      <c r="L31" s="124" t="str">
        <f aca="false">IF(SUMIF(Budget!B46:B$53, 30 , Budget!F46:F$53)=0, "", SUMIF(Budget!B46:B$53, 30 , Budget!F46:F$53))</f>
        <v/>
      </c>
      <c r="M31" s="124" t="str">
        <f aca="false">IF(Budget!B31= 30 ,(Budget!F31),"")</f>
        <v/>
      </c>
      <c r="N31" s="124" t="str">
        <f aca="false">IF(Budget!B30= 30 ,(Budget!F30),"")</f>
        <v/>
      </c>
      <c r="O31" s="124" t="str">
        <f aca="false">IF(SUMIF(Budget!B38:B$39, 30 , Budget!F38:F$39)=0, "", SUMIF(Budget!B38:B$39, 30 , Budget!F38:F$39))</f>
        <v/>
      </c>
      <c r="P31" s="124" t="str">
        <f aca="false">IF(SUMIF(Budget!B27:B$28, 30 , Budget!F27:F$28)=0, "", SUMIF(Budget!B27:B$28, 30 , Budget!F27:F$28))</f>
        <v/>
      </c>
      <c r="Q31" s="126"/>
      <c r="R31" s="176"/>
      <c r="S31" s="128" t="n">
        <f aca="false">IF(SUM(C31:Q31) &gt; 0, -SUM(C31:Q31), "-")</f>
        <v>-95.4113270353878</v>
      </c>
      <c r="T31" s="138" t="n">
        <f aca="false">IF(S31&lt;0, S31/S$36, "")</f>
        <v>0.016487508959136</v>
      </c>
      <c r="U31" s="139" t="n">
        <v>6200</v>
      </c>
      <c r="V31" s="131" t="n">
        <f aca="false">B31</f>
        <v>30</v>
      </c>
      <c r="W31" s="140"/>
      <c r="X31" s="140"/>
      <c r="Z31" s="135"/>
      <c r="AA31" s="136"/>
      <c r="AB31" s="137"/>
      <c r="AC31" s="141" t="str">
        <f aca="false">IF(SUM(Z31:AB31)=0,"-",-SUM(Z31:AB31))</f>
        <v>-</v>
      </c>
      <c r="AD31" s="142" t="s">
        <v>115</v>
      </c>
      <c r="AE31" s="146"/>
      <c r="AF31" s="146"/>
      <c r="AG31" s="146"/>
      <c r="XFD31" s="0"/>
    </row>
    <row r="32" customFormat="false" ht="12.8" hidden="false" customHeight="false" outlineLevel="0" collapsed="false">
      <c r="B32" s="187"/>
      <c r="C32" s="179"/>
      <c r="D32" s="180"/>
      <c r="E32" s="181"/>
      <c r="F32" s="179"/>
      <c r="G32" s="181"/>
      <c r="H32" s="179"/>
      <c r="I32" s="180"/>
      <c r="J32" s="181"/>
      <c r="K32" s="180"/>
      <c r="L32" s="180"/>
      <c r="M32" s="180"/>
      <c r="N32" s="180"/>
      <c r="O32" s="180"/>
      <c r="P32" s="180"/>
      <c r="Q32" s="182"/>
      <c r="R32" s="127"/>
      <c r="S32" s="183"/>
      <c r="T32" s="184"/>
      <c r="U32" s="185"/>
      <c r="V32" s="188"/>
      <c r="W32" s="140"/>
      <c r="X32" s="140"/>
      <c r="Z32" s="147"/>
      <c r="AA32" s="148"/>
      <c r="AB32" s="149"/>
      <c r="AC32" s="150"/>
      <c r="AD32" s="151"/>
      <c r="AE32" s="146"/>
      <c r="AF32" s="146"/>
      <c r="AG32" s="146"/>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117</v>
      </c>
      <c r="AC34" s="164" t="s">
        <v>46</v>
      </c>
      <c r="XFD34" s="0"/>
    </row>
    <row r="35" customFormat="false" ht="23.85" hidden="false" customHeight="true" outlineLevel="0" collapsed="false">
      <c r="B35" s="166" t="s">
        <v>118</v>
      </c>
      <c r="C35" s="167" t="n">
        <f aca="false">IF((C36)&lt;0, C36/S36,"")</f>
        <v>0.0735858478664496</v>
      </c>
      <c r="D35" s="167" t="n">
        <f aca="false">IF((D36)&lt;0, D36/$S36,"")</f>
        <v>0.0377596475703343</v>
      </c>
      <c r="E35" s="167" t="n">
        <f aca="false">IF((E36)&lt;0, E36/$S36,"")</f>
        <v>0.120430291575972</v>
      </c>
      <c r="F35" s="167" t="n">
        <f aca="false">IF((F36)&lt;0, F36/$S36,"")</f>
        <v>0.0103579031726922</v>
      </c>
      <c r="G35" s="167" t="n">
        <f aca="false">IF((G36)&lt;0, G36/$S36,"")</f>
        <v>0.0263993269205526</v>
      </c>
      <c r="H35" s="167" t="n">
        <f aca="false">IF((H36)&lt;0, H36/$S36,"")</f>
        <v>0.0716587569445514</v>
      </c>
      <c r="I35" s="167" t="n">
        <f aca="false">IF((I36)&lt;0, I36/$S36,"")</f>
        <v>0.053912226369408</v>
      </c>
      <c r="J35" s="167" t="n">
        <f aca="false">IF((J36)&lt;0, J36/$S36,"")</f>
        <v>0.060464440035046</v>
      </c>
      <c r="K35" s="167" t="n">
        <f aca="false">IF((K36)&lt;0, K36/$S36,"")</f>
        <v>0.049574161864897</v>
      </c>
      <c r="L35" s="167" t="n">
        <f aca="false">IF((L36)&lt;0, L36/$S36,"")</f>
        <v>0.0122639370731726</v>
      </c>
      <c r="M35" s="167" t="n">
        <f aca="false">IF((M36)&lt;0, M36/$S36,"")</f>
        <v>0.00838101941734351</v>
      </c>
      <c r="N35" s="167" t="n">
        <f aca="false">IF((N36)&lt;0, N36/$S36,"")</f>
        <v>0.423371083968899</v>
      </c>
      <c r="O35" s="167" t="n">
        <f aca="false">IF((O36)&lt;0, O36/$S36,"")</f>
        <v>0.0172804524068938</v>
      </c>
      <c r="P35" s="167" t="str">
        <f aca="false">IF((P36)&lt;0, P36/$S36,"")</f>
        <v/>
      </c>
      <c r="Q35" s="167" t="n">
        <f aca="false">IF((Q36)&lt;0, Q36/$S36,"")</f>
        <v>0.0345609048137877</v>
      </c>
      <c r="R35" s="167"/>
      <c r="S35" s="164"/>
      <c r="T35" s="164"/>
      <c r="U35" s="164"/>
      <c r="V35" s="164"/>
      <c r="W35" s="164"/>
      <c r="X35" s="165"/>
      <c r="Y35" s="165"/>
      <c r="Z35" s="168" t="str">
        <f aca="false">IF((Z36)&lt;0, Z36/$S36,"")</f>
        <v/>
      </c>
      <c r="AA35" s="168" t="str">
        <f aca="false">IF((AA36)&lt;0, AA36/$S36,"")</f>
        <v/>
      </c>
      <c r="AB35" s="168" t="str">
        <f aca="false">IF((AB36)&lt;0, AB36/$S36,"")</f>
        <v/>
      </c>
      <c r="AC35" s="164"/>
      <c r="XFD35" s="0"/>
    </row>
    <row r="36" customFormat="false" ht="12.8" hidden="false" customHeight="false" outlineLevel="0" collapsed="false">
      <c r="B36" s="169" t="s">
        <v>119</v>
      </c>
      <c r="C36" s="170" t="n">
        <f aca="false">IF(SUM(C2:C32) &gt; 0, -SUM(C2:C32), "-")</f>
        <v>-425.832878293704</v>
      </c>
      <c r="D36" s="170" t="n">
        <f aca="false">IF(SUM(D2:D32) &gt; 0, -SUM(D2:D32), "-")</f>
        <v>-218.510758174772</v>
      </c>
      <c r="E36" s="170" t="n">
        <f aca="false">IF(SUM(E2:E32) &gt; 0, -SUM(E2:E32), "-")</f>
        <v>-696.916311797068</v>
      </c>
      <c r="F36" s="170" t="n">
        <f aca="false">IF(SUM(F2:F32) &gt; 0, -SUM(F2:F32), "-")</f>
        <v>-59.94</v>
      </c>
      <c r="G36" s="170" t="n">
        <f aca="false">IF(SUM(G2:G32) &gt; 0, -SUM(G2:G32), "-")</f>
        <v>-152.769882980731</v>
      </c>
      <c r="H36" s="170" t="n">
        <f aca="false">IF(SUM(H2:H32) &gt; 0, -SUM(H2:H32), "-")</f>
        <v>-414.681023721138</v>
      </c>
      <c r="I36" s="170" t="n">
        <f aca="false">IF(SUM(I2:I32) &gt; 0, -SUM(I2:I32), "-")</f>
        <v>-311.983882713049</v>
      </c>
      <c r="J36" s="170" t="n">
        <f aca="false">IF(SUM(J2:J32) &gt; 0, -SUM(J2:J32), "-")</f>
        <v>-349.900793169769</v>
      </c>
      <c r="K36" s="170" t="n">
        <f aca="false">IF(SUM(K2:K32) &gt; 0, -SUM(K2:K32), "-")</f>
        <v>-286.88</v>
      </c>
      <c r="L36" s="170" t="n">
        <f aca="false">IF(SUM(L2:L32) &gt; 0, -SUM(L2:L32), "-")</f>
        <v>-70.97</v>
      </c>
      <c r="M36" s="170" t="n">
        <f aca="false">IF(SUM(M2:M32) &gt; 0, -SUM(M2:M32), "-")</f>
        <v>-48.5</v>
      </c>
      <c r="N36" s="170" t="n">
        <f aca="false">IF(SUM(N2:N32) &gt; 0, -SUM(N2:N32), "-")</f>
        <v>-2450</v>
      </c>
      <c r="O36" s="170" t="n">
        <f aca="false">IF(SUM(O2:O32) &gt; 0, -SUM(O2:O32), "-")</f>
        <v>-100</v>
      </c>
      <c r="P36" s="170" t="str">
        <f aca="false">IF(SUM(P2:P32) &gt; 0, -SUM(P2:P32), "-")</f>
        <v>-</v>
      </c>
      <c r="Q36" s="170" t="n">
        <f aca="false">IF(SUM(Q2:Q32) &gt; 0, -SUM(Q2:Q32), "-")</f>
        <v>-200</v>
      </c>
      <c r="R36" s="170"/>
      <c r="S36" s="171" t="n">
        <f aca="false">IF(SUM(S2:S32) &lt; 0, SUM(S2:S32), "-")</f>
        <v>-5786.88553085023</v>
      </c>
      <c r="T36" s="171"/>
      <c r="U36" s="171" t="n">
        <f aca="false">IF(SUM(U2:U32) &gt; 0, SUM(U2:U32), "-")</f>
        <v>6225</v>
      </c>
      <c r="V36" s="171" t="n">
        <f aca="false">IF(ISNUMBER(U36),SUM(S36:U36),"-")</f>
        <v>438.114469149769</v>
      </c>
      <c r="W36" s="171"/>
      <c r="Z36" s="170" t="str">
        <f aca="false">IF(SUM(Z2:Z32) &gt; 0, 0-SUM(Z2:Z32), "-")</f>
        <v>-</v>
      </c>
      <c r="AA36" s="170" t="str">
        <f aca="false">IF(SUM(AA2:AA32) &gt; 0, 0-SUM(AA2:AA32), "-")</f>
        <v>-</v>
      </c>
      <c r="AB36" s="170" t="str">
        <f aca="false">IF(SUM(AB2:AB32) &gt; 0, 0-SUM(AB2:AB32), "-")</f>
        <v>-</v>
      </c>
      <c r="AC36" s="172" t="str">
        <f aca="false">IF(SUM(AC2:AC32) &lt; 0, SUM(AC2:AC32), "-")</f>
        <v>-</v>
      </c>
      <c r="XFD36" s="0"/>
    </row>
    <row r="37" customFormat="false" ht="12.8" hidden="false" customHeight="false" outlineLevel="0" collapsed="false">
      <c r="B37" s="173" t="s">
        <v>120</v>
      </c>
      <c r="C37" s="170" t="n">
        <f aca="false">IF(SUM(C2:C32) &gt; 0, -SUM(C2:C32)/30, "")</f>
        <v>-14.1944292764568</v>
      </c>
      <c r="D37" s="170" t="n">
        <f aca="false">IF(SUM(D2:D32) &gt; 0, -SUM(D2:D32)/30, "")</f>
        <v>-7.28369193915906</v>
      </c>
      <c r="E37" s="170" t="n">
        <f aca="false">IF(SUM(E2:E32) &gt; 0, -SUM(E2:E32)/30, "")</f>
        <v>-23.2305437265689</v>
      </c>
      <c r="F37" s="170" t="n">
        <f aca="false">IF(SUM(F2:F32) &gt; 0, -SUM(F2:F32)/30, "")</f>
        <v>-1.998</v>
      </c>
      <c r="G37" s="170" t="n">
        <f aca="false">IF(SUM(G2:G32) &gt; 0, -SUM(G2:G32)/30, "")</f>
        <v>-5.09232943269103</v>
      </c>
      <c r="H37" s="170" t="n">
        <f aca="false">IF(SUM(H2:H32) &gt; 0, -SUM(H2:H32)/30, "")</f>
        <v>-13.8227007907046</v>
      </c>
      <c r="I37" s="170" t="n">
        <f aca="false">IF(SUM(I2:I32) &gt; 0, -SUM(I2:I32)/30, "")</f>
        <v>-10.3994627571016</v>
      </c>
      <c r="J37" s="170" t="n">
        <f aca="false">IF(SUM(J2:J32) &gt; 0, -SUM(J2:J32)/30, "")</f>
        <v>-11.6633597723256</v>
      </c>
      <c r="K37" s="170" t="n">
        <f aca="false">IF(SUM(K2:K32) &gt; 0, -SUM(K2:K32)/30, "")</f>
        <v>-9.56266666666667</v>
      </c>
      <c r="L37" s="170" t="n">
        <f aca="false">IF(SUM(L2:L32) &gt; 0, -SUM(L2:L32)/30, "")</f>
        <v>-2.36566666666667</v>
      </c>
      <c r="M37" s="170" t="n">
        <f aca="false">IF(SUM(M2:M32) &gt; 0, -SUM(M2:M32)/30, "")</f>
        <v>-1.61666666666667</v>
      </c>
      <c r="N37" s="170" t="n">
        <f aca="false">IF(SUM(N2:N32) &gt; 0, -SUM(N2:N32)/30, "")</f>
        <v>-81.6666666666667</v>
      </c>
      <c r="O37" s="170" t="n">
        <f aca="false">IF(SUM(O2:O32) &gt; 0, -SUM(O2:O32)/30, "")</f>
        <v>-3.33333333333333</v>
      </c>
      <c r="P37" s="170" t="str">
        <f aca="false">IF(SUM(P2:P32) &gt; 0, -SUM(P2:P32)/30, "")</f>
        <v/>
      </c>
      <c r="Q37" s="170" t="n">
        <f aca="false">IF(SUM(Q2:Q32) &gt; 0, -SUM(Q2:Q32)/30, "")</f>
        <v>-6.66666666666667</v>
      </c>
      <c r="R37" s="170"/>
      <c r="S37" s="174" t="n">
        <f aca="false">IF(SUM(S2:S32) &lt; 0, SUM(S2:S32)/30, "")</f>
        <v>-192.896184361674</v>
      </c>
      <c r="T37" s="174"/>
      <c r="U37" s="174" t="n">
        <f aca="false">IF(SUM(U2:U32) &gt; 0, SUM(U2:U32)/30, "")</f>
        <v>207.5</v>
      </c>
      <c r="V37" s="174" t="n">
        <f aca="false">IF(ISNUMBER(U37),SUM(S37:U37),"")</f>
        <v>14.6038156383256</v>
      </c>
      <c r="W37" s="174"/>
      <c r="Z37" s="170" t="str">
        <f aca="false">IF(SUM(Z2:Z32) &gt; 0, 0-SUM(Z2:Z32)/30, "")</f>
        <v/>
      </c>
      <c r="AA37" s="170" t="str">
        <f aca="false">IF(SUM(AA2:AA32) &gt; 0, 0-SUM(AA2:AA32)/30, "")</f>
        <v/>
      </c>
      <c r="AB37" s="170" t="str">
        <f aca="false">IF(SUM(AB2:AB32) &gt; 0, 0-SUM(AB2:AB32)/30, "")</f>
        <v/>
      </c>
      <c r="AC37" s="174" t="str">
        <f aca="false">IF(SUM(AC2:AC32) &lt; 0, SUM(AC2:AC32)/30, "")</f>
        <v/>
      </c>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N2:Q32 C2:L32">
    <cfRule type="dataBar" priority="4">
      <dataBar showValue="1" minLength="0" maxLength="100">
        <cfvo type="min" val="0"/>
        <cfvo type="max" val="0"/>
        <color rgb="FFAFD095"/>
      </dataBar>
      <extLst>
        <ext xmlns:x14="http://schemas.microsoft.com/office/spreadsheetml/2009/9/main" uri="{B025F937-C7B1-47D3-B67F-A62EFF666E3E}">
          <x14:id>{BF5DC060-D484-42DA-AE4F-8C3F1D98483A}</x14:id>
        </ext>
      </extLst>
    </cfRule>
  </conditionalFormatting>
  <conditionalFormatting sqref="M2:M32">
    <cfRule type="dataBar" priority="5">
      <dataBar showValue="1" minLength="0" maxLength="100">
        <cfvo type="min" val="0"/>
        <cfvo type="max" val="0"/>
        <color rgb="FFAFD095"/>
      </dataBar>
      <extLst>
        <ext xmlns:x14="http://schemas.microsoft.com/office/spreadsheetml/2009/9/main" uri="{B025F937-C7B1-47D3-B67F-A62EFF666E3E}">
          <x14:id>{5DDD697C-90A2-45B9-BCCC-844CC6B54A41}</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BF5DC060-D484-42DA-AE4F-8C3F1D98483A}">
            <x14:dataBar minLength="0" maxLength="100" axisPosition="automatic" gradient="true">
              <x14:cfvo type="autoMin"/>
              <x14:cfvo type="autoMax"/>
              <x14:negativeFillColor rgb="FFFF0000"/>
              <x14:axisColor rgb="FF000000"/>
            </x14:dataBar>
          </x14:cfRule>
          <xm:sqref>N2:Q32 C2:L32</xm:sqref>
        </x14:conditionalFormatting>
        <x14:conditionalFormatting xmlns:xm="http://schemas.microsoft.com/office/excel/2006/main">
          <x14:cfRule type="dataBar" id="{5DDD697C-90A2-45B9-BCCC-844CC6B54A41}">
            <x14:dataBar minLength="0" maxLength="100" axisPosition="automatic" gradient="true">
              <x14:cfvo type="autoMin"/>
              <x14:cfvo type="autoMax"/>
              <x14:negativeFillColor rgb="FFFF0000"/>
              <x14:axisColor rgb="FF000000"/>
            </x14:dataBar>
          </x14:cfRule>
          <xm:sqref>M2:M32</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U2" activeCellId="0" sqref="U2"/>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17</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81</v>
      </c>
      <c r="AA1" s="118"/>
      <c r="AB1" s="118"/>
      <c r="AC1" s="119" t="s">
        <v>5</v>
      </c>
      <c r="AD1" s="119"/>
      <c r="AE1" s="119"/>
    </row>
    <row r="2" s="24" customFormat="true" ht="14.15" hidden="false" customHeight="true" outlineLevel="0" collapsed="false">
      <c r="B2" s="122" t="n">
        <v>1</v>
      </c>
      <c r="C2" s="123"/>
      <c r="D2" s="124"/>
      <c r="E2" s="125"/>
      <c r="F2" s="123" t="n">
        <v>3.33</v>
      </c>
      <c r="G2" s="125"/>
      <c r="H2" s="123"/>
      <c r="I2" s="124"/>
      <c r="J2" s="125"/>
      <c r="K2" s="124" t="n">
        <f aca="false">IF(SUMIF(Budget!B34:B$35, 1 , Budget!G34:G$35)=0, "", SUMIF(Budget!B34:B$35, 1 , Budget!G34:G$35))</f>
        <v>75</v>
      </c>
      <c r="L2" s="124" t="str">
        <f aca="false">IF(SUMIF(Budget!B46:B$53, 1 , Budget!G46:G$53)=0, "", SUMIF(Budget!B46:B$53, 1 , Budget!G46:G$53))</f>
        <v/>
      </c>
      <c r="M2" s="124" t="str">
        <f aca="false">IF(Budget!B31= 1 ,(Budget!G31),"")</f>
        <v/>
      </c>
      <c r="N2" s="124" t="n">
        <f aca="false">IF(Budget!B30= 1 ,(Budget!G30),"")</f>
        <v>2450</v>
      </c>
      <c r="O2" s="124" t="str">
        <f aca="false">IF(SUMIF(Budget!B38:B$39, 1 , Budget!G38:G$39)=0, "", SUMIF(Budget!B38:B$39, 1 , Budget!G38:G$39))</f>
        <v/>
      </c>
      <c r="P2" s="124" t="str">
        <f aca="false">IF(SUMIF(Budget!B27:B$28, 1 , Budget!G27:G$28)=0, "", SUMIF(Budget!B27:B$28, 1 , Budget!G27:G$28))</f>
        <v/>
      </c>
      <c r="Q2" s="126"/>
      <c r="R2" s="127"/>
      <c r="S2" s="128" t="n">
        <f aca="false">IF(SUM(C2:Q2) &gt; 0, -SUM(C2:Q2), "-")</f>
        <v>-2528.33</v>
      </c>
      <c r="T2" s="129" t="n">
        <f aca="false">IF(S2&lt;0, S2/S$36, "")</f>
        <v>0.459946937881308</v>
      </c>
      <c r="U2" s="130"/>
      <c r="V2" s="131" t="n">
        <f aca="false">B2</f>
        <v>1</v>
      </c>
      <c r="W2" s="132" t="s">
        <v>82</v>
      </c>
      <c r="X2" s="132"/>
      <c r="Z2" s="123"/>
      <c r="AA2" s="124"/>
      <c r="AB2" s="125"/>
      <c r="AC2" s="126" t="str">
        <f aca="false">IF(SUM(Z2:AB2)=0,"-",-SUM(Z2:AB2))</f>
        <v>-</v>
      </c>
      <c r="AD2" s="133" t="s">
        <v>83</v>
      </c>
      <c r="AE2" s="134" t="s">
        <v>84</v>
      </c>
      <c r="AF2" s="134"/>
      <c r="AG2" s="103" t="s">
        <v>70</v>
      </c>
      <c r="XFD2" s="0"/>
    </row>
    <row r="3" customFormat="false" ht="12.8" hidden="false" customHeight="true" outlineLevel="0" collapsed="false">
      <c r="B3" s="122" t="n">
        <v>2</v>
      </c>
      <c r="C3" s="135"/>
      <c r="D3" s="136"/>
      <c r="E3" s="137"/>
      <c r="F3" s="135"/>
      <c r="G3" s="137"/>
      <c r="H3" s="123"/>
      <c r="I3" s="124"/>
      <c r="J3" s="125"/>
      <c r="K3" s="124" t="str">
        <f aca="false">IF(SUMIF(Budget!B34:B$35, 2 , Budget!G34:G$35)=0, "", SUMIF(Budget!B34:B$35, 2 , Budget!G34:G$35))</f>
        <v/>
      </c>
      <c r="L3" s="124" t="n">
        <f aca="false">IF(SUMIF(Budget!B46:B$53, 2 , Budget!G46:G$53)=0, "", SUMIF(Budget!B46:B$53, 2 , Budget!G46:G$53))</f>
        <v>10.99</v>
      </c>
      <c r="M3" s="124" t="str">
        <f aca="false">IF(Budget!B31= 2 ,(Budget!G31),"")</f>
        <v/>
      </c>
      <c r="N3" s="124" t="str">
        <f aca="false">IF(Budget!B30= 2 ,(Budget!G30),"")</f>
        <v/>
      </c>
      <c r="O3" s="124" t="str">
        <f aca="false">IF(SUMIF(Budget!B38:B$39, 2 , Budget!G38:G$39)=0, "", SUMIF(Budget!B38:B$39, 2 , Budget!G38:G$39))</f>
        <v/>
      </c>
      <c r="P3" s="124" t="str">
        <f aca="false">IF(SUMIF(Budget!B27:B$28, 2 , Budget!G27:G$28)=0, "", SUMIF(Budget!B27:B$28, 2 , Budget!G27:G$28))</f>
        <v/>
      </c>
      <c r="Q3" s="126"/>
      <c r="R3" s="127"/>
      <c r="S3" s="128" t="n">
        <f aca="false">IF(SUM(C3:Q3) &gt; 0, -SUM(C3:Q3), "-")</f>
        <v>-10.99</v>
      </c>
      <c r="T3" s="138" t="n">
        <f aca="false">IF(S3&lt;0, S3/S$36, "")</f>
        <v>0.00199927099995474</v>
      </c>
      <c r="U3" s="139"/>
      <c r="V3" s="131" t="n">
        <f aca="false">B3</f>
        <v>2</v>
      </c>
      <c r="W3" s="140" t="s">
        <v>85</v>
      </c>
      <c r="X3" s="140"/>
      <c r="Z3" s="135"/>
      <c r="AA3" s="136"/>
      <c r="AB3" s="137"/>
      <c r="AC3" s="141" t="str">
        <f aca="false">IF(SUM(Z3:AB3)=0,"-",-SUM(Z3:AB3))</f>
        <v>-</v>
      </c>
      <c r="AD3" s="142" t="s">
        <v>86</v>
      </c>
      <c r="AE3" s="143"/>
      <c r="XFD3" s="0"/>
    </row>
    <row r="4" customFormat="false" ht="12.8" hidden="false" customHeight="false" outlineLevel="0" collapsed="false">
      <c r="B4" s="122" t="n">
        <v>3</v>
      </c>
      <c r="C4" s="135" t="n">
        <f aca="true">MAX(NORMSINV(RAND())*20 + 50, 0)</f>
        <v>63.8433086548445</v>
      </c>
      <c r="D4" s="136"/>
      <c r="E4" s="137" t="n">
        <f aca="true">MAX(NORMSINV(RAND())*20 + 50, 0)</f>
        <v>0.353867422041205</v>
      </c>
      <c r="F4" s="135" t="n">
        <v>3.33</v>
      </c>
      <c r="G4" s="137" t="n">
        <f aca="true">NORMSINV(RAND())*10 + 20 + 10</f>
        <v>31.2051483123831</v>
      </c>
      <c r="H4" s="123"/>
      <c r="I4" s="124"/>
      <c r="J4" s="125"/>
      <c r="K4" s="124" t="str">
        <f aca="false">IF(SUMIF(Budget!B34:B$35, 3 , Budget!G34:G$35)=0, "", SUMIF(Budget!B34:B$35, 3 , Budget!G34:G$35))</f>
        <v/>
      </c>
      <c r="L4" s="124" t="str">
        <f aca="false">IF(SUMIF(Budget!B46:B$53, 3 , Budget!G46:G$53)=0, "", SUMIF(Budget!B46:B$53, 3 , Budget!G46:G$53))</f>
        <v/>
      </c>
      <c r="M4" s="124" t="str">
        <f aca="false">IF(Budget!B31= 3 ,(Budget!G31),"")</f>
        <v/>
      </c>
      <c r="N4" s="124" t="str">
        <f aca="false">IF(Budget!B30= 3 ,(Budget!G30),"")</f>
        <v/>
      </c>
      <c r="O4" s="124" t="n">
        <f aca="false">IF(SUMIF(Budget!B38:B$39, 3 , Budget!G38:G$39)=0, "", SUMIF(Budget!B38:B$39, 3 , Budget!G38:G$39))</f>
        <v>100</v>
      </c>
      <c r="P4" s="124" t="str">
        <f aca="false">IF(SUMIF(Budget!B27:B$28, 3 , Budget!G27:G$28)=0, "", SUMIF(Budget!B27:B$28, 3 , Budget!G27:G$28))</f>
        <v/>
      </c>
      <c r="Q4" s="126"/>
      <c r="R4" s="127"/>
      <c r="S4" s="128" t="n">
        <f aca="false">IF(SUM(C4:Q4) &gt; 0, -SUM(C4:Q4), "-")</f>
        <v>-198.732324389269</v>
      </c>
      <c r="T4" s="138" t="n">
        <f aca="false">IF(S4&lt;0, S4/S$36, "")</f>
        <v>0.0361528455782588</v>
      </c>
      <c r="U4" s="139"/>
      <c r="V4" s="131" t="n">
        <f aca="false">B4</f>
        <v>3</v>
      </c>
      <c r="W4" s="140"/>
      <c r="X4" s="140"/>
      <c r="Z4" s="135"/>
      <c r="AA4" s="136"/>
      <c r="AB4" s="137"/>
      <c r="AC4" s="141" t="str">
        <f aca="false">IF(SUM(Z4:AB4)=0,"-",-SUM(Z4:AB4))</f>
        <v>-</v>
      </c>
      <c r="AD4" s="142" t="s">
        <v>87</v>
      </c>
      <c r="AE4" s="144" t="str">
        <f aca="false">IF((AG2="YES"),"Spent", "")</f>
        <v/>
      </c>
      <c r="AF4" s="59" t="str">
        <f aca="false">IF(AG2="YES", IF(SUM(AC2:AC32) &lt; 0, IF(COUNT(AC2:AC32)=0, "Error: No Data", SUM(AC2:AC32) / COUNT(AC2:AC32)), ""), "")</f>
        <v/>
      </c>
      <c r="AG4" s="1" t="str">
        <f aca="false">IF((AG2="YES"),"per day.", "")</f>
        <v/>
      </c>
      <c r="XFD4" s="0"/>
    </row>
    <row r="5" customFormat="false" ht="12.8" hidden="false" customHeight="false" outlineLevel="0" collapsed="false">
      <c r="B5" s="122" t="n">
        <v>4</v>
      </c>
      <c r="C5" s="135"/>
      <c r="D5" s="136"/>
      <c r="E5" s="137" t="n">
        <f aca="true">MAX(NORMSINV(RAND())*20 + 50, 0)</f>
        <v>18.41759829516</v>
      </c>
      <c r="F5" s="135" t="n">
        <v>3.33</v>
      </c>
      <c r="G5" s="137"/>
      <c r="H5" s="123" t="n">
        <f aca="true">NORMSINV(RAND())*20 + 50 + 20</f>
        <v>48.8362015267322</v>
      </c>
      <c r="I5" s="124"/>
      <c r="J5" s="125"/>
      <c r="K5" s="124" t="str">
        <f aca="false">IF(SUMIF(Budget!B34:B$35, 4 , Budget!G34:G$35)=0, "", SUMIF(Budget!B34:B$35, 4 , Budget!G34:G$35))</f>
        <v/>
      </c>
      <c r="L5" s="124" t="str">
        <f aca="false">IF(SUMIF(Budget!B46:B$53, 4 , Budget!G46:G$53)=0, "", SUMIF(Budget!B46:B$53, 4 , Budget!G46:G$53))</f>
        <v/>
      </c>
      <c r="M5" s="124" t="str">
        <f aca="false">IF(Budget!B31= 4 ,(Budget!G31),"")</f>
        <v/>
      </c>
      <c r="N5" s="124" t="str">
        <f aca="false">IF(Budget!B30= 4 ,(Budget!G30),"")</f>
        <v/>
      </c>
      <c r="O5" s="124" t="str">
        <f aca="false">IF(SUMIF(Budget!B38:B$39, 4 , Budget!G38:G$39)=0, "", SUMIF(Budget!B38:B$39, 4 , Budget!G38:G$39))</f>
        <v/>
      </c>
      <c r="P5" s="124" t="str">
        <f aca="false">IF(SUMIF(Budget!B27:B$28, 4 , Budget!G27:G$28)=0, "", SUMIF(Budget!B27:B$28, 4 , Budget!G27:G$28))</f>
        <v/>
      </c>
      <c r="Q5" s="126"/>
      <c r="R5" s="127"/>
      <c r="S5" s="128" t="n">
        <f aca="false">IF(SUM(C5:Q5) &gt; 0, -SUM(C5:Q5), "-")</f>
        <v>-70.5837998218922</v>
      </c>
      <c r="T5" s="138" t="n">
        <f aca="false">IF(S5&lt;0, S5/S$36, "")</f>
        <v>0.0128404134713849</v>
      </c>
      <c r="U5" s="139"/>
      <c r="V5" s="131" t="n">
        <f aca="false">B5</f>
        <v>4</v>
      </c>
      <c r="W5" s="140"/>
      <c r="X5" s="140"/>
      <c r="Z5" s="135"/>
      <c r="AA5" s="136"/>
      <c r="AB5" s="137"/>
      <c r="AC5" s="141" t="str">
        <f aca="false">IF(SUM(Z5:AB5)=0,"-",-SUM(Z5:AB5))</f>
        <v>-</v>
      </c>
      <c r="AD5" s="142" t="s">
        <v>88</v>
      </c>
      <c r="XFD5" s="0"/>
    </row>
    <row r="6" customFormat="false" ht="12.8" hidden="false" customHeight="false" outlineLevel="0" collapsed="false">
      <c r="B6" s="122" t="n">
        <v>5</v>
      </c>
      <c r="C6" s="135" t="n">
        <f aca="true">MAX(NORMSINV(RAND())*20 + 50, 0)</f>
        <v>53.8346147437523</v>
      </c>
      <c r="D6" s="136"/>
      <c r="E6" s="137"/>
      <c r="F6" s="135" t="n">
        <v>3.33</v>
      </c>
      <c r="G6" s="137"/>
      <c r="H6" s="123" t="n">
        <f aca="true">NORMSINV(RAND())*20 + 50 + 20</f>
        <v>100.363987447103</v>
      </c>
      <c r="I6" s="124" t="n">
        <f aca="true">NORMSINV(RAND())*20 + 50 + 20</f>
        <v>99.851626370157</v>
      </c>
      <c r="J6" s="125" t="n">
        <f aca="true">NORMSINV(RAND())*20 + 50 + 20</f>
        <v>91.4528971103571</v>
      </c>
      <c r="K6" s="124" t="str">
        <f aca="false">IF(SUMIF(Budget!B34:B$35, 5 , Budget!G34:G$35)=0, "", SUMIF(Budget!B34:B$35, 5 , Budget!G34:G$35))</f>
        <v/>
      </c>
      <c r="L6" s="124" t="str">
        <f aca="false">IF(SUMIF(Budget!B46:B$53, 5 , Budget!G46:G$53)=0, "", SUMIF(Budget!B46:B$53, 5 , Budget!G46:G$53))</f>
        <v/>
      </c>
      <c r="M6" s="124" t="str">
        <f aca="false">IF(Budget!B31= 5 ,(Budget!G31),"")</f>
        <v/>
      </c>
      <c r="N6" s="124" t="str">
        <f aca="false">IF(Budget!B30= 5 ,(Budget!G30),"")</f>
        <v/>
      </c>
      <c r="O6" s="124" t="str">
        <f aca="false">IF(SUMIF(Budget!B38:B$39, 5 , Budget!G38:G$39)=0, "", SUMIF(Budget!B38:B$39, 5 , Budget!G38:G$39))</f>
        <v/>
      </c>
      <c r="P6" s="124" t="str">
        <f aca="false">IF(SUMIF(Budget!B27:B$28, 5 , Budget!G27:G$28)=0, "", SUMIF(Budget!B27:B$28, 5 , Budget!G27:G$28))</f>
        <v/>
      </c>
      <c r="Q6" s="126" t="n">
        <f aca="false">RANDBETWEEN(1, 20) * 10</f>
        <v>20</v>
      </c>
      <c r="R6" s="127"/>
      <c r="S6" s="128" t="n">
        <f aca="false">IF(SUM(C6:Q6) &gt; 0, -SUM(C6:Q6), "-")</f>
        <v>-368.833125671369</v>
      </c>
      <c r="T6" s="138" t="n">
        <f aca="false">IF(S6&lt;0, S6/S$36, "")</f>
        <v>0.0670971221089565</v>
      </c>
      <c r="U6" s="139"/>
      <c r="V6" s="131" t="n">
        <f aca="false">B6</f>
        <v>5</v>
      </c>
      <c r="W6" s="140"/>
      <c r="X6" s="140"/>
      <c r="Z6" s="135"/>
      <c r="AA6" s="136"/>
      <c r="AB6" s="137"/>
      <c r="AC6" s="141" t="str">
        <f aca="false">IF(SUM(Z6:AB6)=0,"-",-SUM(Z6:AB6))</f>
        <v>-</v>
      </c>
      <c r="AD6" s="142" t="s">
        <v>89</v>
      </c>
      <c r="AE6" s="145" t="s">
        <v>72</v>
      </c>
      <c r="XFD6" s="0"/>
    </row>
    <row r="7" customFormat="false" ht="12.8" hidden="false" customHeight="true" outlineLevel="0" collapsed="false">
      <c r="B7" s="122" t="n">
        <v>6</v>
      </c>
      <c r="C7" s="135"/>
      <c r="D7" s="136"/>
      <c r="E7" s="137"/>
      <c r="F7" s="135"/>
      <c r="G7" s="137"/>
      <c r="H7" s="123"/>
      <c r="I7" s="124"/>
      <c r="J7" s="125"/>
      <c r="K7" s="124" t="str">
        <f aca="false">IF(SUMIF(Budget!B34:B$35, 6 , Budget!G34:G$35)=0, "", SUMIF(Budget!B34:B$35, 6 , Budget!G34:G$35))</f>
        <v/>
      </c>
      <c r="L7" s="124" t="str">
        <f aca="false">IF(SUMIF(Budget!B46:B$53, 6 , Budget!G46:G$53)=0, "", SUMIF(Budget!B46:B$53, 6 , Budget!G46:G$53))</f>
        <v/>
      </c>
      <c r="M7" s="124" t="str">
        <f aca="false">IF(Budget!B31= 6 ,(Budget!G31),"")</f>
        <v/>
      </c>
      <c r="N7" s="124" t="str">
        <f aca="false">IF(Budget!B30= 6 ,(Budget!G30),"")</f>
        <v/>
      </c>
      <c r="O7" s="124" t="str">
        <f aca="false">IF(SUMIF(Budget!B38:B$39, 6 , Budget!G38:G$39)=0, "", SUMIF(Budget!B38:B$39, 6 , Budget!G38:G$39))</f>
        <v/>
      </c>
      <c r="P7" s="124" t="str">
        <f aca="false">IF(SUMIF(Budget!B27:B$28, 6 , Budget!G27:G$28)=0, "", SUMIF(Budget!B27:B$28, 6 , Budget!G27:G$28))</f>
        <v/>
      </c>
      <c r="Q7" s="126"/>
      <c r="R7" s="127"/>
      <c r="S7" s="128" t="str">
        <f aca="false">IF(SUM(C7:Q7) &gt; 0, -SUM(C7:Q7), "-")</f>
        <v>-</v>
      </c>
      <c r="T7" s="138" t="str">
        <f aca="false">IF(S7&lt;0, S7/S$36, "")</f>
        <v/>
      </c>
      <c r="U7" s="139" t="n">
        <v>100</v>
      </c>
      <c r="V7" s="131" t="n">
        <f aca="false">B7</f>
        <v>6</v>
      </c>
      <c r="W7" s="140"/>
      <c r="X7" s="140"/>
      <c r="Z7" s="135"/>
      <c r="AA7" s="136"/>
      <c r="AB7" s="137"/>
      <c r="AC7" s="141" t="str">
        <f aca="false">IF(SUM(Z7:AB7)=0,"-",-SUM(Z7:AB7))</f>
        <v>-</v>
      </c>
      <c r="AD7" s="142" t="s">
        <v>90</v>
      </c>
      <c r="AE7" s="146" t="s">
        <v>91</v>
      </c>
      <c r="AF7" s="146"/>
      <c r="AG7" s="146"/>
      <c r="XFD7" s="0"/>
    </row>
    <row r="8" customFormat="false" ht="12.8" hidden="false" customHeight="false" outlineLevel="0" collapsed="false">
      <c r="B8" s="122" t="n">
        <v>7</v>
      </c>
      <c r="C8" s="135"/>
      <c r="D8" s="136"/>
      <c r="E8" s="137" t="n">
        <f aca="true">MAX(NORMSINV(RAND())*20 + 50, 0)</f>
        <v>42.5448200041223</v>
      </c>
      <c r="F8" s="135"/>
      <c r="G8" s="137"/>
      <c r="H8" s="123"/>
      <c r="I8" s="124"/>
      <c r="J8" s="125"/>
      <c r="K8" s="124" t="str">
        <f aca="false">IF(SUMIF(Budget!B34:B$35, 7 , Budget!G34:G$35)=0, "", SUMIF(Budget!B34:B$35, 7 , Budget!G34:G$35))</f>
        <v/>
      </c>
      <c r="L8" s="124" t="str">
        <f aca="false">IF(SUMIF(Budget!B46:B$53, 7 , Budget!G46:G$53)=0, "", SUMIF(Budget!B46:B$53, 7 , Budget!G46:G$53))</f>
        <v/>
      </c>
      <c r="M8" s="124" t="str">
        <f aca="false">IF(Budget!B31= 7 ,(Budget!G31),"")</f>
        <v/>
      </c>
      <c r="N8" s="124" t="str">
        <f aca="false">IF(Budget!B30= 7 ,(Budget!G30),"")</f>
        <v/>
      </c>
      <c r="O8" s="124" t="str">
        <f aca="false">IF(SUMIF(Budget!B38:B$39, 7 , Budget!G38:G$39)=0, "", SUMIF(Budget!B38:B$39, 7 , Budget!G38:G$39))</f>
        <v/>
      </c>
      <c r="P8" s="124" t="str">
        <f aca="false">IF(SUMIF(Budget!B27:B$28, 7 , Budget!G27:G$28)=0, "", SUMIF(Budget!B27:B$28, 7 , Budget!G27:G$28))</f>
        <v/>
      </c>
      <c r="Q8" s="126"/>
      <c r="R8" s="127"/>
      <c r="S8" s="128" t="n">
        <f aca="false">IF(SUM(C8:Q8) &gt; 0, -SUM(C8:Q8), "-")</f>
        <v>-42.5448200041223</v>
      </c>
      <c r="T8" s="138" t="n">
        <f aca="false">IF(S8&lt;0, S8/S$36, "")</f>
        <v>0.00773963829231448</v>
      </c>
      <c r="U8" s="139"/>
      <c r="V8" s="131" t="n">
        <f aca="false">B8</f>
        <v>7</v>
      </c>
      <c r="W8" s="140"/>
      <c r="X8" s="140"/>
      <c r="Z8" s="135"/>
      <c r="AA8" s="136"/>
      <c r="AB8" s="137"/>
      <c r="AC8" s="141" t="str">
        <f aca="false">IF(SUM(Z8:AB8)=0,"-",-SUM(Z8:AB8))</f>
        <v>-</v>
      </c>
      <c r="AD8" s="142" t="s">
        <v>92</v>
      </c>
      <c r="AE8" s="146"/>
      <c r="AF8" s="146"/>
      <c r="AG8" s="146"/>
      <c r="XFD8" s="0"/>
    </row>
    <row r="9" customFormat="false" ht="12.8" hidden="false" customHeight="false" outlineLevel="0" collapsed="false">
      <c r="B9" s="122" t="n">
        <v>8</v>
      </c>
      <c r="C9" s="135"/>
      <c r="D9" s="136"/>
      <c r="E9" s="137"/>
      <c r="F9" s="135" t="n">
        <v>3.33</v>
      </c>
      <c r="G9" s="137" t="n">
        <f aca="true">NORMSINV(RAND())*10 + 20 + 10</f>
        <v>30.6248868636474</v>
      </c>
      <c r="H9" s="123"/>
      <c r="I9" s="124" t="n">
        <f aca="true">NORMSINV(RAND())*20 + 50 + 20</f>
        <v>73.3019909593897</v>
      </c>
      <c r="J9" s="125" t="n">
        <f aca="true">NORMSINV(RAND())*20 + 50 + 20</f>
        <v>68.8502679735897</v>
      </c>
      <c r="K9" s="124" t="str">
        <f aca="false">IF(SUMIF(Budget!B34:B$35, 8 , Budget!G34:G$35)=0, "", SUMIF(Budget!B34:B$35, 8 , Budget!G34:G$35))</f>
        <v/>
      </c>
      <c r="L9" s="124" t="str">
        <f aca="false">IF(SUMIF(Budget!B46:B$53, 8 , Budget!G46:G$53)=0, "", SUMIF(Budget!B46:B$53, 8 , Budget!G46:G$53))</f>
        <v/>
      </c>
      <c r="M9" s="124" t="str">
        <f aca="false">IF(Budget!B31= 8 ,(Budget!G31),"")</f>
        <v/>
      </c>
      <c r="N9" s="124" t="str">
        <f aca="false">IF(Budget!B30= 8 ,(Budget!G30),"")</f>
        <v/>
      </c>
      <c r="O9" s="124" t="str">
        <f aca="false">IF(SUMIF(Budget!B38:B$39, 8 , Budget!G38:G$39)=0, "", SUMIF(Budget!B38:B$39, 8 , Budget!G38:G$39))</f>
        <v/>
      </c>
      <c r="P9" s="124" t="str">
        <f aca="false">IF(SUMIF(Budget!B27:B$28, 8 , Budget!G27:G$28)=0, "", SUMIF(Budget!B27:B$28, 8 , Budget!G27:G$28))</f>
        <v/>
      </c>
      <c r="Q9" s="126"/>
      <c r="R9" s="127"/>
      <c r="S9" s="128" t="n">
        <f aca="false">IF(SUM(C9:Q9) &gt; 0, -SUM(C9:Q9), "-")</f>
        <v>-176.107145796627</v>
      </c>
      <c r="T9" s="138" t="n">
        <f aca="false">IF(S9&lt;0, S9/S$36, "")</f>
        <v>0.0320369344382164</v>
      </c>
      <c r="U9" s="139"/>
      <c r="V9" s="131" t="n">
        <f aca="false">B9</f>
        <v>8</v>
      </c>
      <c r="W9" s="140"/>
      <c r="X9" s="140"/>
      <c r="Z9" s="135"/>
      <c r="AA9" s="136"/>
      <c r="AB9" s="137"/>
      <c r="AC9" s="141" t="str">
        <f aca="false">IF(SUM(Z9:AB9)=0,"-",-SUM(Z9:AB9))</f>
        <v>-</v>
      </c>
      <c r="AD9" s="142" t="s">
        <v>93</v>
      </c>
      <c r="AE9" s="146"/>
      <c r="AF9" s="146"/>
      <c r="AG9" s="146"/>
      <c r="XFD9" s="0"/>
    </row>
    <row r="10" customFormat="false" ht="12.8" hidden="false" customHeight="false" outlineLevel="0" collapsed="false">
      <c r="B10" s="122" t="n">
        <v>9</v>
      </c>
      <c r="C10" s="135"/>
      <c r="D10" s="136" t="n">
        <f aca="true">MAX(NORMSINV(RAND())*20 + 50, 0)</f>
        <v>11.5041302123627</v>
      </c>
      <c r="E10" s="137" t="n">
        <f aca="true">MAX(NORMSINV(RAND())*20 + 50, 0)</f>
        <v>33.4891485411514</v>
      </c>
      <c r="F10" s="135"/>
      <c r="G10" s="137"/>
      <c r="H10" s="123"/>
      <c r="I10" s="124"/>
      <c r="J10" s="125"/>
      <c r="K10" s="124" t="str">
        <f aca="false">IF(SUMIF(Budget!B34:B$35, 9 , Budget!G34:G$35)=0, "", SUMIF(Budget!B34:B$35, 9 , Budget!G34:G$35))</f>
        <v/>
      </c>
      <c r="L10" s="124" t="str">
        <f aca="false">IF(SUMIF(Budget!B46:B$53, 9 , Budget!G46:G$53)=0, "", SUMIF(Budget!B46:B$53, 9 , Budget!G46:G$53))</f>
        <v/>
      </c>
      <c r="M10" s="124" t="str">
        <f aca="false">IF(Budget!B31= 9 ,(Budget!G31),"")</f>
        <v/>
      </c>
      <c r="N10" s="124" t="str">
        <f aca="false">IF(Budget!B30= 9 ,(Budget!G30),"")</f>
        <v/>
      </c>
      <c r="O10" s="124" t="str">
        <f aca="false">IF(SUMIF(Budget!B38:B$39, 9 , Budget!G38:G$39)=0, "", SUMIF(Budget!B38:B$39, 9 , Budget!G38:G$39))</f>
        <v/>
      </c>
      <c r="P10" s="124" t="str">
        <f aca="false">IF(SUMIF(Budget!B27:B$28, 9 , Budget!G27:G$28)=0, "", SUMIF(Budget!B27:B$28, 9 , Budget!G27:G$28))</f>
        <v/>
      </c>
      <c r="Q10" s="126"/>
      <c r="R10" s="127"/>
      <c r="S10" s="128" t="n">
        <f aca="false">IF(SUM(C10:Q10) &gt; 0, -SUM(C10:Q10), "-")</f>
        <v>-44.9932787535142</v>
      </c>
      <c r="T10" s="138" t="n">
        <f aca="false">IF(S10&lt;0, S10/S$36, "")</f>
        <v>0.00818505526886085</v>
      </c>
      <c r="U10" s="139"/>
      <c r="V10" s="131" t="n">
        <f aca="false">B10</f>
        <v>9</v>
      </c>
      <c r="W10" s="140"/>
      <c r="X10" s="140"/>
      <c r="Z10" s="135"/>
      <c r="AA10" s="136"/>
      <c r="AB10" s="137"/>
      <c r="AC10" s="141" t="str">
        <f aca="false">IF(SUM(Z10:AB10)=0,"-",-SUM(Z10:AB10))</f>
        <v>-</v>
      </c>
      <c r="AD10" s="142" t="s">
        <v>94</v>
      </c>
      <c r="AE10" s="146"/>
      <c r="AF10" s="146"/>
      <c r="AG10" s="146"/>
      <c r="XFD10" s="0"/>
    </row>
    <row r="11" customFormat="false" ht="12.8" hidden="false" customHeight="false" outlineLevel="0" collapsed="false">
      <c r="B11" s="122" t="n">
        <v>10</v>
      </c>
      <c r="C11" s="135"/>
      <c r="D11" s="136"/>
      <c r="E11" s="137"/>
      <c r="F11" s="135" t="n">
        <v>3.33</v>
      </c>
      <c r="G11" s="137"/>
      <c r="H11" s="123" t="n">
        <f aca="true">NORMSINV(RAND())*20 + 50 + 20</f>
        <v>85.1132602248678</v>
      </c>
      <c r="I11" s="124"/>
      <c r="J11" s="125"/>
      <c r="K11" s="124" t="str">
        <f aca="false">IF(SUMIF(Budget!B34:B$35, 10 , Budget!G34:G$35)=0, "", SUMIF(Budget!B34:B$35, 10 , Budget!G34:G$35))</f>
        <v/>
      </c>
      <c r="L11" s="124" t="str">
        <f aca="false">IF(SUMIF(Budget!B46:B$53, 10 , Budget!G46:G$53)=0, "", SUMIF(Budget!B46:B$53, 10 , Budget!G46:G$53))</f>
        <v/>
      </c>
      <c r="M11" s="124" t="n">
        <f aca="false">IF(Budget!B31= 10 ,(Budget!G31),"")</f>
        <v>48.5</v>
      </c>
      <c r="N11" s="124" t="str">
        <f aca="false">IF(Budget!B30= 10 ,(Budget!G30),"")</f>
        <v/>
      </c>
      <c r="O11" s="124" t="str">
        <f aca="false">IF(SUMIF(Budget!B38:B$39, 10 , Budget!G38:G$39)=0, "", SUMIF(Budget!B38:B$39, 10 , Budget!G38:G$39))</f>
        <v/>
      </c>
      <c r="P11" s="124" t="str">
        <f aca="false">IF(SUMIF(Budget!B27:B$28, 10 , Budget!G27:G$28)=0, "", SUMIF(Budget!B27:B$28, 10 , Budget!G27:G$28))</f>
        <v/>
      </c>
      <c r="Q11" s="126"/>
      <c r="R11" s="127"/>
      <c r="S11" s="128" t="n">
        <f aca="false">IF(SUM(C11:Q11) &gt; 0, -SUM(C11:Q11), "-")</f>
        <v>-136.943260224868</v>
      </c>
      <c r="T11" s="138" t="n">
        <f aca="false">IF(S11&lt;0, S11/S$36, "")</f>
        <v>0.0249123465702306</v>
      </c>
      <c r="U11" s="139"/>
      <c r="V11" s="131" t="n">
        <f aca="false">B11</f>
        <v>10</v>
      </c>
      <c r="W11" s="140"/>
      <c r="X11" s="140"/>
      <c r="Z11" s="135"/>
      <c r="AA11" s="136"/>
      <c r="AB11" s="137"/>
      <c r="AC11" s="141" t="str">
        <f aca="false">IF(SUM(Z11:AB11)=0,"-",-SUM(Z11:AB11))</f>
        <v>-</v>
      </c>
      <c r="AD11" s="142" t="s">
        <v>95</v>
      </c>
      <c r="AE11" s="146"/>
      <c r="AF11" s="146"/>
      <c r="AG11" s="146"/>
      <c r="XFD11" s="0"/>
    </row>
    <row r="12" customFormat="false" ht="12.8" hidden="false" customHeight="false" outlineLevel="0" collapsed="false">
      <c r="B12" s="122" t="n">
        <v>11</v>
      </c>
      <c r="C12" s="135" t="n">
        <f aca="true">MAX(NORMSINV(RAND())*20 + 50, 0)</f>
        <v>58.840479803996</v>
      </c>
      <c r="D12" s="136"/>
      <c r="E12" s="137" t="n">
        <f aca="true">MAX(NORMSINV(RAND())*20 + 50, 0)</f>
        <v>44.1182745256363</v>
      </c>
      <c r="F12" s="135" t="n">
        <v>3.33</v>
      </c>
      <c r="G12" s="137"/>
      <c r="H12" s="123"/>
      <c r="I12" s="124"/>
      <c r="J12" s="125"/>
      <c r="K12" s="124" t="str">
        <f aca="false">IF(SUMIF(Budget!B34:B$35, 11 , Budget!G34:G$35)=0, "", SUMIF(Budget!B34:B$35, 11 , Budget!G34:G$35))</f>
        <v/>
      </c>
      <c r="L12" s="124" t="str">
        <f aca="false">IF(SUMIF(Budget!B46:B$53, 11 , Budget!G46:G$53)=0, "", SUMIF(Budget!B46:B$53, 11 , Budget!G46:G$53))</f>
        <v/>
      </c>
      <c r="M12" s="124" t="str">
        <f aca="false">IF(Budget!B31= 11 ,(Budget!G31),"")</f>
        <v/>
      </c>
      <c r="N12" s="124" t="str">
        <f aca="false">IF(Budget!B30= 11 ,(Budget!G30),"")</f>
        <v/>
      </c>
      <c r="O12" s="124" t="str">
        <f aca="false">IF(SUMIF(Budget!B38:B$39, 11 , Budget!G38:G$39)=0, "", SUMIF(Budget!B38:B$39, 11 , Budget!G38:G$39))</f>
        <v/>
      </c>
      <c r="P12" s="124" t="str">
        <f aca="false">IF(SUMIF(Budget!B27:B$28, 11 , Budget!G27:G$28)=0, "", SUMIF(Budget!B27:B$28, 11 , Budget!G27:G$28))</f>
        <v/>
      </c>
      <c r="Q12" s="126"/>
      <c r="R12" s="127"/>
      <c r="S12" s="128" t="n">
        <f aca="false">IF(SUM(C12:Q12) &gt; 0, -SUM(C12:Q12), "-")</f>
        <v>-106.288754329632</v>
      </c>
      <c r="T12" s="138" t="n">
        <f aca="false">IF(S12&lt;0, S12/S$36, "")</f>
        <v>0.0193357619793037</v>
      </c>
      <c r="U12" s="139"/>
      <c r="V12" s="131" t="n">
        <f aca="false">B12</f>
        <v>11</v>
      </c>
      <c r="W12" s="140"/>
      <c r="X12" s="140"/>
      <c r="Z12" s="135"/>
      <c r="AA12" s="136"/>
      <c r="AB12" s="137"/>
      <c r="AC12" s="141" t="str">
        <f aca="false">IF(SUM(Z12:AB12)=0,"-",-SUM(Z12:AB12))</f>
        <v>-</v>
      </c>
      <c r="AD12" s="142" t="s">
        <v>96</v>
      </c>
      <c r="AE12" s="146"/>
      <c r="AF12" s="146"/>
      <c r="AG12" s="146"/>
      <c r="XFD12" s="0"/>
    </row>
    <row r="13" customFormat="false" ht="12.8" hidden="false" customHeight="false" outlineLevel="0" collapsed="false">
      <c r="B13" s="122" t="n">
        <v>12</v>
      </c>
      <c r="C13" s="135" t="n">
        <f aca="true">MAX(NORMSINV(RAND())*20 + 50, 0)</f>
        <v>30.9199324719445</v>
      </c>
      <c r="D13" s="136"/>
      <c r="E13" s="137"/>
      <c r="F13" s="135"/>
      <c r="G13" s="137"/>
      <c r="H13" s="123"/>
      <c r="I13" s="124" t="n">
        <f aca="true">NORMSINV(RAND())*20 + 50 + 20</f>
        <v>63.4706111616423</v>
      </c>
      <c r="J13" s="125"/>
      <c r="K13" s="124" t="str">
        <f aca="false">IF(SUMIF(Budget!B34:B$35, 12 , Budget!G34:G$35)=0, "", SUMIF(Budget!B34:B$35, 12 , Budget!G34:G$35))</f>
        <v/>
      </c>
      <c r="L13" s="124" t="str">
        <f aca="false">IF(SUMIF(Budget!B46:B$53, 12 , Budget!G46:G$53)=0, "", SUMIF(Budget!B46:B$53, 12 , Budget!G46:G$53))</f>
        <v/>
      </c>
      <c r="M13" s="124" t="str">
        <f aca="false">IF(Budget!B31= 12 ,(Budget!G31),"")</f>
        <v/>
      </c>
      <c r="N13" s="124" t="str">
        <f aca="false">IF(Budget!B30= 12 ,(Budget!G30),"")</f>
        <v/>
      </c>
      <c r="O13" s="124" t="str">
        <f aca="false">IF(SUMIF(Budget!B38:B$39, 12 , Budget!G38:G$39)=0, "", SUMIF(Budget!B38:B$39, 12 , Budget!G38:G$39))</f>
        <v/>
      </c>
      <c r="P13" s="124" t="str">
        <f aca="false">IF(SUMIF(Budget!B27:B$28, 12 , Budget!G27:G$28)=0, "", SUMIF(Budget!B27:B$28, 12 , Budget!G27:G$28))</f>
        <v/>
      </c>
      <c r="Q13" s="126"/>
      <c r="R13" s="127"/>
      <c r="S13" s="128" t="n">
        <f aca="false">IF(SUM(C13:Q13) &gt; 0, -SUM(C13:Q13), "-")</f>
        <v>-94.3905436335868</v>
      </c>
      <c r="T13" s="138" t="n">
        <f aca="false">IF(S13&lt;0, S13/S$36, "")</f>
        <v>0.0171712717521923</v>
      </c>
      <c r="U13" s="139"/>
      <c r="V13" s="131" t="n">
        <f aca="false">B13</f>
        <v>12</v>
      </c>
      <c r="W13" s="140"/>
      <c r="X13" s="140"/>
      <c r="Z13" s="135"/>
      <c r="AA13" s="136"/>
      <c r="AB13" s="137"/>
      <c r="AC13" s="141" t="str">
        <f aca="false">IF(SUM(Z13:AB13)=0,"-",-SUM(Z13:AB13))</f>
        <v>-</v>
      </c>
      <c r="AD13" s="142" t="s">
        <v>97</v>
      </c>
      <c r="AE13" s="146"/>
      <c r="AF13" s="146"/>
      <c r="AG13" s="146"/>
      <c r="XFD13" s="0"/>
    </row>
    <row r="14" customFormat="false" ht="12.8" hidden="false" customHeight="false" outlineLevel="0" collapsed="false">
      <c r="B14" s="122" t="n">
        <v>13</v>
      </c>
      <c r="C14" s="135"/>
      <c r="D14" s="136"/>
      <c r="E14" s="137" t="n">
        <f aca="true">MAX(NORMSINV(RAND())*20 + 50, 0)</f>
        <v>41.5047743860203</v>
      </c>
      <c r="F14" s="135" t="n">
        <v>3.33</v>
      </c>
      <c r="G14" s="137" t="n">
        <f aca="true">NORMSINV(RAND())*10 + 20 + 10</f>
        <v>50.9881783502633</v>
      </c>
      <c r="H14" s="123"/>
      <c r="I14" s="124"/>
      <c r="J14" s="125"/>
      <c r="K14" s="124" t="str">
        <f aca="false">IF(SUMIF(Budget!B34:B$35, 13 , Budget!G34:G$35)=0, "", SUMIF(Budget!B34:B$35, 13 , Budget!G34:G$35))</f>
        <v/>
      </c>
      <c r="L14" s="124" t="str">
        <f aca="false">IF(SUMIF(Budget!B46:B$53, 13 , Budget!G46:G$53)=0, "", SUMIF(Budget!B46:B$53, 13 , Budget!G46:G$53))</f>
        <v/>
      </c>
      <c r="M14" s="124" t="str">
        <f aca="false">IF(Budget!B31= 13 ,(Budget!G31),"")</f>
        <v/>
      </c>
      <c r="N14" s="124" t="str">
        <f aca="false">IF(Budget!B30= 13 ,(Budget!G30),"")</f>
        <v/>
      </c>
      <c r="O14" s="124" t="str">
        <f aca="false">IF(SUMIF(Budget!B38:B$39, 13 , Budget!G38:G$39)=0, "", SUMIF(Budget!B38:B$39, 13 , Budget!G38:G$39))</f>
        <v/>
      </c>
      <c r="P14" s="124" t="str">
        <f aca="false">IF(SUMIF(Budget!B27:B$28, 13 , Budget!G27:G$28)=0, "", SUMIF(Budget!B27:B$28, 13 , Budget!G27:G$28))</f>
        <v/>
      </c>
      <c r="Q14" s="126"/>
      <c r="R14" s="127"/>
      <c r="S14" s="128" t="n">
        <f aca="false">IF(SUM(C14:Q14) &gt; 0, -SUM(C14:Q14), "-")</f>
        <v>-95.8229527362836</v>
      </c>
      <c r="T14" s="138" t="n">
        <f aca="false">IF(S14&lt;0, S14/S$36, "")</f>
        <v>0.0174318517320915</v>
      </c>
      <c r="U14" s="139"/>
      <c r="V14" s="131" t="n">
        <f aca="false">B14</f>
        <v>13</v>
      </c>
      <c r="W14" s="140"/>
      <c r="X14" s="140"/>
      <c r="Z14" s="135"/>
      <c r="AA14" s="136"/>
      <c r="AB14" s="137"/>
      <c r="AC14" s="141" t="str">
        <f aca="false">IF(SUM(Z14:AB14)=0,"-",-SUM(Z14:AB14))</f>
        <v>-</v>
      </c>
      <c r="AD14" s="142" t="s">
        <v>98</v>
      </c>
      <c r="AE14" s="146"/>
      <c r="AF14" s="146"/>
      <c r="AG14" s="146"/>
      <c r="XFD14" s="0"/>
    </row>
    <row r="15" customFormat="false" ht="12.8" hidden="false" customHeight="false" outlineLevel="0" collapsed="false">
      <c r="B15" s="122" t="n">
        <v>14</v>
      </c>
      <c r="C15" s="135"/>
      <c r="D15" s="136"/>
      <c r="E15" s="137"/>
      <c r="F15" s="135" t="n">
        <v>3.33</v>
      </c>
      <c r="G15" s="137"/>
      <c r="H15" s="123"/>
      <c r="I15" s="124"/>
      <c r="J15" s="125"/>
      <c r="K15" s="124" t="str">
        <f aca="false">IF(SUMIF(Budget!B34:B$35, 14 , Budget!G34:G$35)=0, "", SUMIF(Budget!B34:B$35, 14, Budget!G34:G$35))</f>
        <v/>
      </c>
      <c r="L15" s="124" t="str">
        <f aca="false">IF(SUMIF(Budget!B46:B$53, 14 , Budget!G46:G$53)=0, "", SUMIF(Budget!B46:B$53, 14, Budget!G46:G$53))</f>
        <v/>
      </c>
      <c r="M15" s="124" t="str">
        <f aca="false">IF(Budget!B31= 14 ,(Budget!G31),"")</f>
        <v/>
      </c>
      <c r="N15" s="124" t="str">
        <f aca="false">IF(Budget!B30= 14 ,(Budget!G30),"")</f>
        <v/>
      </c>
      <c r="O15" s="124" t="str">
        <f aca="false">IF(SUMIF(Budget!B38:B$39, 14 , Budget!G38:G$39)=0, "", SUMIF(Budget!B38:B$39, 14, Budget!G38:G$39))</f>
        <v/>
      </c>
      <c r="P15" s="124" t="str">
        <f aca="false">IF(SUMIF(Budget!B27:B$28, 14 , Budget!G27:G$28)=0, "", SUMIF(Budget!B27:B$28, 14, Budget!G27:G$28))</f>
        <v/>
      </c>
      <c r="Q15" s="126"/>
      <c r="R15" s="127"/>
      <c r="S15" s="128" t="n">
        <f aca="false">IF(SUM(C15:Q15) &gt; 0, -SUM(C15:Q15), "-")</f>
        <v>-3.33</v>
      </c>
      <c r="T15" s="138" t="n">
        <f aca="false">IF(S15&lt;0, S15/S$36, "")</f>
        <v>0.000605784570504941</v>
      </c>
      <c r="U15" s="139"/>
      <c r="V15" s="131" t="n">
        <f aca="false">B15</f>
        <v>14</v>
      </c>
      <c r="W15" s="140"/>
      <c r="X15" s="140"/>
      <c r="Z15" s="135"/>
      <c r="AA15" s="136"/>
      <c r="AB15" s="137"/>
      <c r="AC15" s="141" t="str">
        <f aca="false">IF(SUM(Z15:AB15)=0,"-",-SUM(Z15:AB15))</f>
        <v>-</v>
      </c>
      <c r="AD15" s="142" t="s">
        <v>99</v>
      </c>
      <c r="AE15" s="146"/>
      <c r="AF15" s="146"/>
      <c r="AG15" s="146"/>
      <c r="XFD15" s="0"/>
    </row>
    <row r="16" customFormat="false" ht="12.8" hidden="false" customHeight="false" outlineLevel="0" collapsed="false">
      <c r="B16" s="122" t="n">
        <v>15</v>
      </c>
      <c r="C16" s="135"/>
      <c r="D16" s="136"/>
      <c r="E16" s="137"/>
      <c r="F16" s="135" t="n">
        <v>3.33</v>
      </c>
      <c r="G16" s="137"/>
      <c r="H16" s="123"/>
      <c r="I16" s="124"/>
      <c r="J16" s="125"/>
      <c r="K16" s="124" t="str">
        <f aca="false">IF(SUMIF(Budget!B34:B$35, 15 , Budget!G34:G$35)=0, "", SUMIF(Budget!B34:B$35, 15 , Budget!G34:G$35))</f>
        <v/>
      </c>
      <c r="L16" s="124" t="str">
        <f aca="false">IF(SUMIF(Budget!B46:B$53, 15 , Budget!G46:G$53)=0, "", SUMIF(Budget!B46:B$53, 15 , Budget!G46:G$53))</f>
        <v/>
      </c>
      <c r="M16" s="124" t="str">
        <f aca="false">IF(Budget!B31= 15 ,(Budget!G31),"")</f>
        <v/>
      </c>
      <c r="N16" s="124" t="str">
        <f aca="false">IF(Budget!B30= 15 ,(Budget!G30),"")</f>
        <v/>
      </c>
      <c r="O16" s="124" t="str">
        <f aca="false">IF(SUMIF(Budget!B38:B$39, 15 , Budget!G38:G$39)=0, "", SUMIF(Budget!B38:B$39, 15 , Budget!G38:G$39))</f>
        <v/>
      </c>
      <c r="P16" s="124" t="str">
        <f aca="false">IF(SUMIF(Budget!B27:B$28, 15 , Budget!G27:G$28)=0, "", SUMIF(Budget!B27:B$28, 15 , Budget!G27:G$28))</f>
        <v/>
      </c>
      <c r="Q16" s="126" t="n">
        <f aca="false">RANDBETWEEN(1, 20) * 10</f>
        <v>60</v>
      </c>
      <c r="R16" s="127"/>
      <c r="S16" s="128" t="n">
        <f aca="false">IF(SUM(C16:Q16) &gt; 0, -SUM(C16:Q16), "-")</f>
        <v>-63.33</v>
      </c>
      <c r="T16" s="138" t="n">
        <f aca="false">IF(S16&lt;0, S16/S$36, "")</f>
        <v>0.0115208218769003</v>
      </c>
      <c r="U16" s="139"/>
      <c r="V16" s="131" t="n">
        <f aca="false">B16</f>
        <v>15</v>
      </c>
      <c r="W16" s="140"/>
      <c r="X16" s="140"/>
      <c r="Z16" s="135"/>
      <c r="AA16" s="136"/>
      <c r="AB16" s="137"/>
      <c r="AC16" s="141" t="str">
        <f aca="false">IF(SUM(Z16:AB16)=0,"-",-SUM(Z16:AB16))</f>
        <v>-</v>
      </c>
      <c r="AD16" s="142" t="s">
        <v>100</v>
      </c>
      <c r="AE16" s="146"/>
      <c r="AF16" s="146"/>
      <c r="AG16" s="146"/>
      <c r="XFD16" s="0"/>
    </row>
    <row r="17" customFormat="false" ht="12.8" hidden="false" customHeight="false" outlineLevel="0" collapsed="false">
      <c r="B17" s="122" t="n">
        <v>16</v>
      </c>
      <c r="C17" s="135" t="n">
        <f aca="true">MAX(NORMSINV(RAND())*20 + 50, 0)</f>
        <v>32.3337447074198</v>
      </c>
      <c r="D17" s="136"/>
      <c r="E17" s="137" t="n">
        <f aca="true">MAX(NORMSINV(RAND())*20 + 50, 0)</f>
        <v>22.202748482744</v>
      </c>
      <c r="F17" s="135"/>
      <c r="G17" s="137" t="n">
        <f aca="true">NORMSINV(RAND())*10 + 20 + 10</f>
        <v>30.8728121231062</v>
      </c>
      <c r="H17" s="123"/>
      <c r="I17" s="124"/>
      <c r="J17" s="125"/>
      <c r="K17" s="124" t="str">
        <f aca="false">IF(SUMIF(Budget!B34:B$35, 16 , Budget!G34:G$35)=0, "", SUMIF(Budget!B34:B$35, 16 , Budget!G34:G$35))</f>
        <v/>
      </c>
      <c r="L17" s="124" t="str">
        <f aca="false">IF(SUMIF(Budget!B46:B$53, 16 , Budget!G46:G$53)=0, "", SUMIF(Budget!B46:B$53, 16 , Budget!G46:G$53))</f>
        <v/>
      </c>
      <c r="M17" s="124" t="str">
        <f aca="false">IF(Budget!B31= 16 ,(Budget!G31),"")</f>
        <v/>
      </c>
      <c r="N17" s="124" t="str">
        <f aca="false">IF(Budget!B30= 16 ,(Budget!G30),"")</f>
        <v/>
      </c>
      <c r="O17" s="124" t="str">
        <f aca="false">IF(SUMIF(Budget!B38:B$39, 16 , Budget!G38:G$39)=0, "", SUMIF(Budget!B38:B$39, 16 , Budget!G38:G$39))</f>
        <v/>
      </c>
      <c r="P17" s="124" t="str">
        <f aca="false">IF(SUMIF(Budget!B27:B$28, 16 , Budget!G27:G$28)=0, "", SUMIF(Budget!B27:B$28, 16 , Budget!G27:G$28))</f>
        <v/>
      </c>
      <c r="Q17" s="126"/>
      <c r="R17" s="127"/>
      <c r="S17" s="128" t="n">
        <f aca="false">IF(SUM(C17:Q17) &gt; 0, -SUM(C17:Q17), "-")</f>
        <v>-85.4093053132701</v>
      </c>
      <c r="T17" s="138" t="n">
        <f aca="false">IF(S17&lt;0, S17/S$36, "")</f>
        <v>0.0155374292301275</v>
      </c>
      <c r="U17" s="139"/>
      <c r="V17" s="131" t="n">
        <f aca="false">B17</f>
        <v>16</v>
      </c>
      <c r="W17" s="140"/>
      <c r="X17" s="140"/>
      <c r="Z17" s="135"/>
      <c r="AA17" s="136"/>
      <c r="AB17" s="137"/>
      <c r="AC17" s="141" t="str">
        <f aca="false">IF(SUM(Z17:AB17)=0,"-",-SUM(Z17:AB17))</f>
        <v>-</v>
      </c>
      <c r="AD17" s="142" t="s">
        <v>101</v>
      </c>
      <c r="AE17" s="146"/>
      <c r="AF17" s="146"/>
      <c r="AG17" s="146"/>
      <c r="XFD17" s="0"/>
    </row>
    <row r="18" customFormat="false" ht="12.8" hidden="false" customHeight="false" outlineLevel="0" collapsed="false">
      <c r="B18" s="122" t="n">
        <v>17</v>
      </c>
      <c r="C18" s="135"/>
      <c r="D18" s="136"/>
      <c r="E18" s="137"/>
      <c r="F18" s="135" t="n">
        <v>3.33</v>
      </c>
      <c r="G18" s="137"/>
      <c r="H18" s="123"/>
      <c r="I18" s="124" t="n">
        <f aca="true">NORMSINV(RAND())*20 + 50 + 20</f>
        <v>50.9699915184086</v>
      </c>
      <c r="J18" s="125"/>
      <c r="K18" s="124" t="str">
        <f aca="false">IF(SUMIF(Budget!B34:B$35, 17 , Budget!G34:G$35)=0, "", SUMIF(Budget!B34:B$35, 17 , Budget!G34:G$35))</f>
        <v/>
      </c>
      <c r="L18" s="124" t="n">
        <f aca="false">IF(SUMIF(Budget!B46:B$53, 17 , Budget!G46:G$53)=0, "", SUMIF(Budget!B46:B$53, 17 , Budget!G46:G$53))</f>
        <v>34.99</v>
      </c>
      <c r="M18" s="124" t="str">
        <f aca="false">IF(Budget!B31= 17 ,(Budget!G31),"")</f>
        <v/>
      </c>
      <c r="N18" s="124" t="str">
        <f aca="false">IF(Budget!B30= 17 ,(Budget!G30),"")</f>
        <v/>
      </c>
      <c r="O18" s="124" t="str">
        <f aca="false">IF(SUMIF(Budget!B38:B$39, 17 , Budget!G38:G$39)=0, "", SUMIF(Budget!B38:B$39, 17 , Budget!G38:G$39))</f>
        <v/>
      </c>
      <c r="P18" s="124" t="str">
        <f aca="false">IF(SUMIF(Budget!B27:B$28, 17 , Budget!G27:G$28)=0, "", SUMIF(Budget!B27:B$28, 17 , Budget!G27:G$28))</f>
        <v/>
      </c>
      <c r="Q18" s="126"/>
      <c r="R18" s="127"/>
      <c r="S18" s="128" t="n">
        <f aca="false">IF(SUM(C18:Q18) &gt; 0, -SUM(C18:Q18), "-")</f>
        <v>-89.2899915184086</v>
      </c>
      <c r="T18" s="138" t="n">
        <f aca="false">IF(S18&lt;0, S18/S$36, "")</f>
        <v>0.0162433931418525</v>
      </c>
      <c r="U18" s="139"/>
      <c r="V18" s="131" t="n">
        <f aca="false">B18</f>
        <v>17</v>
      </c>
      <c r="W18" s="140"/>
      <c r="X18" s="140"/>
      <c r="Z18" s="135"/>
      <c r="AA18" s="136"/>
      <c r="AB18" s="137"/>
      <c r="AC18" s="141" t="str">
        <f aca="false">IF(SUM(Z18:AB18)=0,"-",-SUM(Z18:AB18))</f>
        <v>-</v>
      </c>
      <c r="AD18" s="142" t="s">
        <v>102</v>
      </c>
      <c r="AE18" s="146"/>
      <c r="AF18" s="146"/>
      <c r="AG18" s="146"/>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Budget!G34:G$35)=0, "", SUMIF(Budget!B34:B$35, 18 , Budget!G34:G$35))</f>
        <v/>
      </c>
      <c r="L19" s="124" t="str">
        <f aca="false">IF(SUMIF(Budget!B46:B$53, 18 , Budget!G46:G$53)=0, "", SUMIF(Budget!B46:B$53, 18 , Budget!G46:G$53))</f>
        <v/>
      </c>
      <c r="M19" s="124" t="str">
        <f aca="false">IF(Budget!B31= 18 ,(Budget!G31),"")</f>
        <v/>
      </c>
      <c r="N19" s="124" t="str">
        <f aca="false">IF(Budget!B30= 18 ,(Budget!G30),"")</f>
        <v/>
      </c>
      <c r="O19" s="124" t="str">
        <f aca="false">IF(SUMIF(Budget!B38:B$39, 18 , Budget!G38:G$39)=0, "", SUMIF(Budget!B38:B$39, 18 , Budget!G38:G$39))</f>
        <v/>
      </c>
      <c r="P19" s="124" t="str">
        <f aca="false">IF(SUMIF(Budget!B27:B$28, 18 , Budget!G27:G$28)=0, "", SUMIF(Budget!B27:B$28, 18 , Budget!G27:G$28))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103</v>
      </c>
      <c r="AE19" s="146"/>
      <c r="AF19" s="146"/>
      <c r="AG19" s="146"/>
      <c r="XFD19" s="0"/>
    </row>
    <row r="20" customFormat="false" ht="12.8" hidden="false" customHeight="false" outlineLevel="0" collapsed="false">
      <c r="B20" s="122" t="n">
        <v>19</v>
      </c>
      <c r="C20" s="135"/>
      <c r="D20" s="136"/>
      <c r="E20" s="137" t="n">
        <f aca="true">MAX(NORMSINV(RAND())*20 + 50, 0)</f>
        <v>26.5143257016214</v>
      </c>
      <c r="F20" s="135"/>
      <c r="G20" s="137"/>
      <c r="H20" s="123"/>
      <c r="I20" s="124"/>
      <c r="J20" s="125"/>
      <c r="K20" s="124" t="n">
        <f aca="false">IF(SUMIF(Budget!B34:B$35, 19 , Budget!G34:G$35)=0, "", SUMIF(Budget!B34:B$35, 19 , Budget!G34:G$35))</f>
        <v>198.32</v>
      </c>
      <c r="L20" s="124" t="str">
        <f aca="false">IF(SUMIF(Budget!B46:B$53, 19 , Budget!G46:G$53)=0, "", SUMIF(Budget!B46:B$53, 19 , Budget!G46:G$53))</f>
        <v/>
      </c>
      <c r="M20" s="124" t="str">
        <f aca="false">IF(Budget!B31= 19 ,(Budget!G31),"")</f>
        <v/>
      </c>
      <c r="N20" s="124" t="str">
        <f aca="false">IF(Budget!B30= 19 ,(Budget!G30),"")</f>
        <v/>
      </c>
      <c r="O20" s="124" t="str">
        <f aca="false">IF(SUMIF(Budget!B38:B$39, 19 , Budget!G38:G$39)=0, "", SUMIF(Budget!B38:B$39, 19 , Budget!G38:G$39))</f>
        <v/>
      </c>
      <c r="P20" s="124" t="str">
        <f aca="false">IF(SUMIF(Budget!B27:B$28, 19 , Budget!G27:G$28)=0, "", SUMIF(Budget!B27:B$28, 19 , Budget!G27:G$28))</f>
        <v/>
      </c>
      <c r="Q20" s="126"/>
      <c r="R20" s="127"/>
      <c r="S20" s="128" t="n">
        <f aca="false">IF(SUM(C20:Q20) &gt; 0, -SUM(C20:Q20), "-")</f>
        <v>-224.834325701621</v>
      </c>
      <c r="T20" s="138" t="n">
        <f aca="false">IF(S20&lt;0, S20/S$36, "")</f>
        <v>0.0409012508798573</v>
      </c>
      <c r="U20" s="139"/>
      <c r="V20" s="131" t="n">
        <f aca="false">B20</f>
        <v>19</v>
      </c>
      <c r="W20" s="140"/>
      <c r="X20" s="140"/>
      <c r="Z20" s="135"/>
      <c r="AA20" s="136"/>
      <c r="AB20" s="137"/>
      <c r="AC20" s="141" t="str">
        <f aca="false">IF(SUM(Z20:AB20)=0,"-",-SUM(Z20:AB20))</f>
        <v>-</v>
      </c>
      <c r="AD20" s="142" t="s">
        <v>104</v>
      </c>
      <c r="AE20" s="146"/>
      <c r="AF20" s="146"/>
      <c r="AG20" s="146"/>
      <c r="XFD20" s="0"/>
    </row>
    <row r="21" customFormat="false" ht="12.8" hidden="false" customHeight="false" outlineLevel="0" collapsed="false">
      <c r="B21" s="122" t="n">
        <v>20</v>
      </c>
      <c r="C21" s="135" t="n">
        <f aca="true">MAX(NORMSINV(RAND())*20 + 50, 0)</f>
        <v>45.7489932169125</v>
      </c>
      <c r="D21" s="136" t="n">
        <f aca="true">MAX(NORMSINV(RAND())*20 + 50, 0)</f>
        <v>65.9226561000228</v>
      </c>
      <c r="E21" s="137"/>
      <c r="F21" s="135" t="n">
        <v>3.33</v>
      </c>
      <c r="G21" s="137"/>
      <c r="H21" s="123"/>
      <c r="I21" s="124"/>
      <c r="J21" s="125" t="n">
        <f aca="true">NORMSINV(RAND())*20 + 50 + 20</f>
        <v>49.0942552289847</v>
      </c>
      <c r="K21" s="124" t="str">
        <f aca="false">IF(SUMIF(Budget!B34:B$35, 20 , Budget!G34:G$35)=0, "", SUMIF(Budget!B34:B$35, 20 , Budget!G34:G$35))</f>
        <v/>
      </c>
      <c r="L21" s="124" t="str">
        <f aca="false">IF(SUMIF(Budget!B46:B$53, 20 , Budget!G46:G$53)=0, "", SUMIF(Budget!B46:B$53, 20 , Budget!G46:G$53))</f>
        <v/>
      </c>
      <c r="M21" s="124" t="str">
        <f aca="false">IF(Budget!B31= 20 ,(Budget!G31),"")</f>
        <v/>
      </c>
      <c r="N21" s="124" t="str">
        <f aca="false">IF(Budget!B30= 20 ,(Budget!G30),"")</f>
        <v/>
      </c>
      <c r="O21" s="124" t="str">
        <f aca="false">IF(SUMIF(Budget!B38:B$39, 20 , Budget!G38:G$39)=0, "", SUMIF(Budget!B38:B$39, 20 , Budget!G38:G$39))</f>
        <v/>
      </c>
      <c r="P21" s="124" t="str">
        <f aca="false">IF(SUMIF(Budget!B27:B$28, 20 , Budget!G27:G$28)=0, "", SUMIF(Budget!B27:B$28, 20 , Budget!G27:G$28))</f>
        <v/>
      </c>
      <c r="Q21" s="126"/>
      <c r="R21" s="127"/>
      <c r="S21" s="128" t="n">
        <f aca="false">IF(SUM(C21:Q21) &gt; 0, -SUM(C21:Q21), "-")</f>
        <v>-164.09590454592</v>
      </c>
      <c r="T21" s="138" t="n">
        <f aca="false">IF(S21&lt;0, S21/S$36, "")</f>
        <v>0.0298518819990901</v>
      </c>
      <c r="U21" s="139"/>
      <c r="V21" s="131" t="n">
        <f aca="false">B21</f>
        <v>20</v>
      </c>
      <c r="W21" s="140"/>
      <c r="X21" s="140"/>
      <c r="Z21" s="135"/>
      <c r="AA21" s="136"/>
      <c r="AB21" s="137"/>
      <c r="AC21" s="141" t="str">
        <f aca="false">IF(SUM(Z21:AB21)=0,"-",-SUM(Z21:AB21))</f>
        <v>-</v>
      </c>
      <c r="AD21" s="142" t="s">
        <v>105</v>
      </c>
      <c r="AE21" s="146"/>
      <c r="AF21" s="146"/>
      <c r="AG21" s="146"/>
      <c r="XFD21" s="0"/>
    </row>
    <row r="22" customFormat="false" ht="12.8" hidden="false" customHeight="false" outlineLevel="0" collapsed="false">
      <c r="B22" s="122" t="n">
        <v>21</v>
      </c>
      <c r="C22" s="135"/>
      <c r="D22" s="136"/>
      <c r="E22" s="137" t="n">
        <f aca="true">MAX(NORMSINV(RAND())*20 + 50, 0)</f>
        <v>32.7032954891112</v>
      </c>
      <c r="F22" s="135" t="n">
        <v>3.33</v>
      </c>
      <c r="G22" s="137"/>
      <c r="H22" s="123" t="n">
        <f aca="true">NORMSINV(RAND())*20 + 50 + 20</f>
        <v>58.8792001166408</v>
      </c>
      <c r="I22" s="124"/>
      <c r="J22" s="125"/>
      <c r="K22" s="124" t="str">
        <f aca="false">IF(SUMIF(Budget!B34:B$35, 21 , Budget!G34:G$35)=0, "", SUMIF(Budget!B34:B$35, 21 , Budget!G34:G$35))</f>
        <v/>
      </c>
      <c r="L22" s="124" t="str">
        <f aca="false">IF(SUMIF(Budget!B46:B$53, 21 , Budget!G46:G$53)=0, "", SUMIF(Budget!B46:B$53, 21 , Budget!G46:G$53))</f>
        <v/>
      </c>
      <c r="M22" s="124" t="str">
        <f aca="false">IF(Budget!B31= 21 ,(Budget!G31),"")</f>
        <v/>
      </c>
      <c r="N22" s="124" t="str">
        <f aca="false">IF(Budget!B30= 21 ,(Budget!G30),"")</f>
        <v/>
      </c>
      <c r="O22" s="124" t="str">
        <f aca="false">IF(SUMIF(Budget!B38:B$39, 21 , Budget!G38:G$39)=0, "", SUMIF(Budget!B38:B$39, 21 , Budget!G38:G$39))</f>
        <v/>
      </c>
      <c r="P22" s="124" t="str">
        <f aca="false">IF(SUMIF(Budget!B27:B$28, 21 , Budget!G27:G$28)=0, "", SUMIF(Budget!B27:B$28, 21 , Budget!G27:G$28))</f>
        <v/>
      </c>
      <c r="Q22" s="126"/>
      <c r="R22" s="127"/>
      <c r="S22" s="128" t="n">
        <f aca="false">IF(SUM(C22:Q22) &gt; 0, -SUM(C22:Q22), "-")</f>
        <v>-94.912495605752</v>
      </c>
      <c r="T22" s="138" t="n">
        <f aca="false">IF(S22&lt;0, S22/S$36, "")</f>
        <v>0.0172662238396644</v>
      </c>
      <c r="U22" s="139"/>
      <c r="V22" s="131" t="n">
        <f aca="false">B22</f>
        <v>21</v>
      </c>
      <c r="W22" s="140"/>
      <c r="X22" s="140"/>
      <c r="Z22" s="135"/>
      <c r="AA22" s="136"/>
      <c r="AB22" s="137"/>
      <c r="AC22" s="141" t="str">
        <f aca="false">IF(SUM(Z22:AB22)=0,"-",-SUM(Z22:AB22))</f>
        <v>-</v>
      </c>
      <c r="AD22" s="142" t="s">
        <v>106</v>
      </c>
      <c r="AE22" s="146"/>
      <c r="AF22" s="146"/>
      <c r="AG22" s="146"/>
      <c r="XFD22" s="0"/>
    </row>
    <row r="23" customFormat="false" ht="12.8" hidden="false" customHeight="false" outlineLevel="0" collapsed="false">
      <c r="B23" s="122" t="n">
        <v>22</v>
      </c>
      <c r="C23" s="135" t="n">
        <f aca="true">MAX(NORMSINV(RAND())*20 + 50, 0)</f>
        <v>69.9848449318145</v>
      </c>
      <c r="D23" s="136"/>
      <c r="E23" s="137"/>
      <c r="F23" s="135"/>
      <c r="G23" s="137"/>
      <c r="H23" s="123"/>
      <c r="I23" s="124"/>
      <c r="J23" s="125"/>
      <c r="K23" s="124" t="str">
        <f aca="false">IF(SUMIF(Budget!B34:B$35, 22 , Budget!G34:G$35)=0, "", SUMIF(Budget!B34:B$35, 22 , Budget!G34:G$35))</f>
        <v/>
      </c>
      <c r="L23" s="124" t="str">
        <f aca="false">IF(SUMIF(Budget!B46:B$53, 22 , Budget!G46:G$53)=0, "", SUMIF(Budget!B46:B$53, 22 , Budget!G46:G$53))</f>
        <v/>
      </c>
      <c r="M23" s="124" t="str">
        <f aca="false">IF(Budget!B31= 22 ,(Budget!G31),"")</f>
        <v/>
      </c>
      <c r="N23" s="124" t="str">
        <f aca="false">IF(Budget!B30= 22 ,(Budget!G30),"")</f>
        <v/>
      </c>
      <c r="O23" s="124" t="str">
        <f aca="false">IF(SUMIF(Budget!B38:B$39, 22 , Budget!G38:G$39)=0, "", SUMIF(Budget!B38:B$39, 22 , Budget!G38:G$39))</f>
        <v/>
      </c>
      <c r="P23" s="124" t="str">
        <f aca="false">IF(SUMIF(Budget!B27:B$28, 22 , Budget!G27:G$28)=0, "", SUMIF(Budget!B27:B$28, 22 , Budget!G27:G$28))</f>
        <v/>
      </c>
      <c r="Q23" s="126"/>
      <c r="R23" s="127"/>
      <c r="S23" s="128" t="n">
        <f aca="false">IF(SUM(C23:Q23) &gt; 0, -SUM(C23:Q23), "-")</f>
        <v>-69.9848449318145</v>
      </c>
      <c r="T23" s="138" t="n">
        <f aca="false">IF(S23&lt;0, S23/S$36, "")</f>
        <v>0.0127314532218841</v>
      </c>
      <c r="U23" s="139"/>
      <c r="V23" s="131" t="n">
        <f aca="false">B23</f>
        <v>22</v>
      </c>
      <c r="W23" s="140"/>
      <c r="X23" s="140"/>
      <c r="Z23" s="135"/>
      <c r="AA23" s="136"/>
      <c r="AB23" s="137"/>
      <c r="AC23" s="141" t="str">
        <f aca="false">IF(SUM(Z23:AB23)=0,"-",-SUM(Z23:AB23))</f>
        <v>-</v>
      </c>
      <c r="AD23" s="142" t="s">
        <v>107</v>
      </c>
      <c r="AE23" s="146"/>
      <c r="AF23" s="146"/>
      <c r="AG23" s="146"/>
      <c r="XFD23" s="0"/>
    </row>
    <row r="24" customFormat="false" ht="12.8" hidden="false" customHeight="false" outlineLevel="0" collapsed="false">
      <c r="B24" s="122" t="n">
        <v>23</v>
      </c>
      <c r="C24" s="135"/>
      <c r="D24" s="136" t="n">
        <f aca="true">MAX(NORMSINV(RAND())*20 + 50, 0)</f>
        <v>41.8389045475708</v>
      </c>
      <c r="E24" s="137"/>
      <c r="F24" s="135" t="n">
        <v>3.33</v>
      </c>
      <c r="G24" s="137"/>
      <c r="H24" s="123"/>
      <c r="I24" s="124"/>
      <c r="J24" s="125"/>
      <c r="K24" s="124" t="str">
        <f aca="false">IF(SUMIF(Budget!B34:B$35, 23 , Budget!G34:G$35)=0, "", SUMIF(Budget!B34:B$35, 23 , Budget!G34:G$35))</f>
        <v/>
      </c>
      <c r="L24" s="124" t="n">
        <f aca="false">IF(SUMIF(Budget!B46:B$53, 23 , Budget!G46:G$53)=0, "", SUMIF(Budget!B46:B$53, 23 , Budget!G46:G$53))</f>
        <v>24.99</v>
      </c>
      <c r="M24" s="124" t="str">
        <f aca="false">IF(Budget!B31= 23 ,(Budget!G31),"")</f>
        <v/>
      </c>
      <c r="N24" s="124" t="str">
        <f aca="false">IF(Budget!B30= 23 ,(Budget!G30),"")</f>
        <v/>
      </c>
      <c r="O24" s="124" t="str">
        <f aca="false">IF(SUMIF(Budget!B38:B$39, 23 , Budget!G38:G$39)=0, "", SUMIF(Budget!B38:B$39, 23 , Budget!G38:G$39))</f>
        <v/>
      </c>
      <c r="P24" s="124" t="str">
        <f aca="false">IF(SUMIF(Budget!B27:B$28, 23 , Budget!G27:G$28)=0, "", SUMIF(Budget!B27:B$28, 23 , Budget!G27:G$28))</f>
        <v/>
      </c>
      <c r="Q24" s="126"/>
      <c r="R24" s="127"/>
      <c r="S24" s="128" t="n">
        <f aca="false">IF(SUM(C24:Q24) &gt; 0, -SUM(C24:Q24), "-")</f>
        <v>-70.1589045475708</v>
      </c>
      <c r="T24" s="138" t="n">
        <f aca="false">IF(S24&lt;0, S24/S$36, "")</f>
        <v>0.0127631176752094</v>
      </c>
      <c r="U24" s="139"/>
      <c r="V24" s="131" t="n">
        <f aca="false">B24</f>
        <v>23</v>
      </c>
      <c r="W24" s="140"/>
      <c r="X24" s="140"/>
      <c r="Z24" s="135"/>
      <c r="AA24" s="136"/>
      <c r="AB24" s="137"/>
      <c r="AC24" s="141" t="str">
        <f aca="false">IF(SUM(Z24:AB24)=0,"-",-SUM(Z24:AB24))</f>
        <v>-</v>
      </c>
      <c r="AD24" s="142" t="s">
        <v>108</v>
      </c>
      <c r="AE24" s="146"/>
      <c r="AF24" s="146"/>
      <c r="AG24" s="146"/>
      <c r="XFD24" s="0"/>
    </row>
    <row r="25" customFormat="false" ht="12.8" hidden="false" customHeight="false" outlineLevel="0" collapsed="false">
      <c r="B25" s="122" t="n">
        <v>24</v>
      </c>
      <c r="C25" s="135" t="n">
        <f aca="true">MAX(NORMSINV(RAND())*20 + 50, 0)</f>
        <v>26.2971625529137</v>
      </c>
      <c r="D25" s="136"/>
      <c r="E25" s="137" t="n">
        <f aca="true">MAX(NORMSINV(RAND())*20 + 50, 0)</f>
        <v>57.9555556158531</v>
      </c>
      <c r="F25" s="135" t="n">
        <v>3.33</v>
      </c>
      <c r="G25" s="137"/>
      <c r="H25" s="123"/>
      <c r="I25" s="124"/>
      <c r="J25" s="125" t="n">
        <f aca="true">NORMSINV(RAND())*20 + 50 + 20</f>
        <v>85.5207704611732</v>
      </c>
      <c r="K25" s="124" t="str">
        <f aca="false">IF(SUMIF(Budget!B34:B$35, 24 , Budget!G34:G$35)=0, "", SUMIF(Budget!B34:B$35, 24 , Budget!G34:G$35))</f>
        <v/>
      </c>
      <c r="L25" s="124" t="str">
        <f aca="false">IF(SUMIF(Budget!B46:B$53, 24 , Budget!G46:G$53)=0, "", SUMIF(Budget!B46:B$53, 24 , Budget!G46:G$53))</f>
        <v/>
      </c>
      <c r="M25" s="124" t="str">
        <f aca="false">IF(Budget!B31= 24 ,(Budget!G31),"")</f>
        <v/>
      </c>
      <c r="N25" s="124" t="str">
        <f aca="false">IF(Budget!B30= 24 ,(Budget!G30),"")</f>
        <v/>
      </c>
      <c r="O25" s="124" t="str">
        <f aca="false">IF(SUMIF(Budget!B38:B$39, 24 , Budget!G38:G$39)=0, "", SUMIF(Budget!B38:B$39, 24 , Budget!G38:G$39))</f>
        <v/>
      </c>
      <c r="P25" s="124" t="str">
        <f aca="false">IF(SUMIF(Budget!B27:B$28, 24 , Budget!G27:G$28)=0, "", SUMIF(Budget!B27:B$28, 24 , Budget!G27:G$28))</f>
        <v/>
      </c>
      <c r="Q25" s="126"/>
      <c r="R25" s="127"/>
      <c r="S25" s="128" t="n">
        <f aca="false">IF(SUM(C25:Q25) &gt; 0, -SUM(C25:Q25), "-")</f>
        <v>-173.10348862994</v>
      </c>
      <c r="T25" s="138" t="n">
        <f aca="false">IF(S25&lt;0, S25/S$36, "")</f>
        <v>0.0314905172710496</v>
      </c>
      <c r="U25" s="139"/>
      <c r="V25" s="131" t="n">
        <f aca="false">B25</f>
        <v>24</v>
      </c>
      <c r="W25" s="140"/>
      <c r="X25" s="140"/>
      <c r="Z25" s="135"/>
      <c r="AA25" s="136"/>
      <c r="AB25" s="137"/>
      <c r="AC25" s="141" t="str">
        <f aca="false">IF(SUM(Z25:AB25)=0,"-",-SUM(Z25:AB25))</f>
        <v>-</v>
      </c>
      <c r="AD25" s="142" t="s">
        <v>109</v>
      </c>
      <c r="AE25" s="146"/>
      <c r="AF25" s="146"/>
      <c r="AG25" s="146"/>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Budget!G34:G$35)=0, "", SUMIF(Budget!B34:B$35, 25 , Budget!G34:G$35))</f>
        <v/>
      </c>
      <c r="L26" s="124" t="str">
        <f aca="false">IF(SUMIF(Budget!B46:B$53, 25 , Budget!G46:G$53)=0, "", SUMIF(Budget!B46:B$53, 25 , Budget!G46:G$53))</f>
        <v/>
      </c>
      <c r="M26" s="124" t="str">
        <f aca="false">IF(Budget!B31= 26 ,(Budget!G31),"")</f>
        <v/>
      </c>
      <c r="N26" s="124" t="str">
        <f aca="false">IF(Budget!B30= 25 ,(Budget!G30),"")</f>
        <v/>
      </c>
      <c r="O26" s="124" t="str">
        <f aca="false">IF(SUMIF(Budget!B38:B$39, 25 , Budget!G38:G$39)=0, "", SUMIF(Budget!B38:B$39, 25 , Budget!G38:G$39))</f>
        <v/>
      </c>
      <c r="P26" s="124" t="str">
        <f aca="false">IF(SUMIF(Budget!B27:B$28, 25 , Budget!G27:G$28)=0, "", SUMIF(Budget!B27:B$28, 25 , Budget!G27:G$28))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110</v>
      </c>
      <c r="AE26" s="146"/>
      <c r="AF26" s="146"/>
      <c r="AG26" s="146"/>
      <c r="XFD26" s="0"/>
    </row>
    <row r="27" customFormat="false" ht="12.8" hidden="false" customHeight="false" outlineLevel="0" collapsed="false">
      <c r="B27" s="122" t="n">
        <v>26</v>
      </c>
      <c r="C27" s="135"/>
      <c r="D27" s="136"/>
      <c r="E27" s="137" t="n">
        <f aca="true">MAX(NORMSINV(RAND())*20 + 50, 0)</f>
        <v>63.5414512472191</v>
      </c>
      <c r="F27" s="135" t="n">
        <v>3.33</v>
      </c>
      <c r="G27" s="137"/>
      <c r="H27" s="123"/>
      <c r="I27" s="124"/>
      <c r="J27" s="125"/>
      <c r="K27" s="124" t="str">
        <f aca="false">IF(SUMIF(Budget!B34:B$35, 26 , Budget!G34:G$35)=0, "", SUMIF(Budget!B34:B$35, 26 , Budget!G34:G$35))</f>
        <v/>
      </c>
      <c r="L27" s="124" t="str">
        <f aca="false">IF(SUMIF(Budget!B46:B$53, 26 , Budget!G46:G$53)=0, "", SUMIF(Budget!B46:B$53, 26 , Budget!G46:G$53))</f>
        <v/>
      </c>
      <c r="M27" s="124" t="str">
        <f aca="false">IF(Budget!B31= 26 ,(Budget!G31),"")</f>
        <v/>
      </c>
      <c r="N27" s="124" t="str">
        <f aca="false">IF(Budget!B30= 26 ,(Budget!G30),"")</f>
        <v/>
      </c>
      <c r="O27" s="124" t="str">
        <f aca="false">IF(SUMIF(Budget!B38:B$39, 26 , Budget!G38:G$39)=0, "", SUMIF(Budget!B38:B$39, 26 , Budget!G38:G$39))</f>
        <v/>
      </c>
      <c r="P27" s="124" t="str">
        <f aca="false">IF(SUMIF(Budget!B27:B$28, 26 , Budget!G27:G$28)=0, "", SUMIF(Budget!B27:B$28, 26 , Budget!G27:G$28))</f>
        <v/>
      </c>
      <c r="Q27" s="126"/>
      <c r="R27" s="127"/>
      <c r="S27" s="128" t="n">
        <f aca="false">IF(SUM(C27:Q27) &gt; 0, -SUM(C27:Q27), "-")</f>
        <v>-66.8714512472191</v>
      </c>
      <c r="T27" s="138" t="n">
        <f aca="false">IF(S27&lt;0, S27/S$36, "")</f>
        <v>0.0121650730849366</v>
      </c>
      <c r="U27" s="139"/>
      <c r="V27" s="131" t="n">
        <f aca="false">B27</f>
        <v>26</v>
      </c>
      <c r="W27" s="140"/>
      <c r="X27" s="140"/>
      <c r="Z27" s="135"/>
      <c r="AA27" s="136"/>
      <c r="AB27" s="137"/>
      <c r="AC27" s="141" t="str">
        <f aca="false">IF(SUM(Z27:AB27)=0,"-",-SUM(Z27:AB27))</f>
        <v>-</v>
      </c>
      <c r="AD27" s="142" t="s">
        <v>111</v>
      </c>
      <c r="AE27" s="146"/>
      <c r="AF27" s="146"/>
      <c r="AG27" s="146"/>
      <c r="XFD27" s="0"/>
    </row>
    <row r="28" customFormat="false" ht="12.8" hidden="false" customHeight="false" outlineLevel="0" collapsed="false">
      <c r="B28" s="122" t="n">
        <v>27</v>
      </c>
      <c r="C28" s="135"/>
      <c r="D28" s="136" t="n">
        <f aca="true">MAX(NORMSINV(RAND())*20 + 50, 0)</f>
        <v>20.9805977456438</v>
      </c>
      <c r="E28" s="137"/>
      <c r="F28" s="135"/>
      <c r="G28" s="137" t="n">
        <f aca="true">NORMSINV(RAND())*10 + 20 + 10</f>
        <v>34.6048505354699</v>
      </c>
      <c r="H28" s="123"/>
      <c r="I28" s="124"/>
      <c r="J28" s="125"/>
      <c r="K28" s="124" t="str">
        <f aca="false">IF(SUMIF(Budget!B34:B$35, 27 , Budget!G34:G$35)=0, "", SUMIF(Budget!B34:B$35, 27 , Budget!G34:G$35))</f>
        <v/>
      </c>
      <c r="L28" s="124" t="str">
        <f aca="false">IF(SUMIF(Budget!B46:B$53, 27 , Budget!G46:G$53)=0, "", SUMIF(Budget!B46:B$53, 27 , Budget!G46:G$53))</f>
        <v/>
      </c>
      <c r="M28" s="124" t="str">
        <f aca="false">IF(Budget!B31= 27 ,(Budget!G31),"")</f>
        <v/>
      </c>
      <c r="N28" s="124" t="str">
        <f aca="false">IF(Budget!B30= 27 ,(Budget!G30),"")</f>
        <v/>
      </c>
      <c r="O28" s="124" t="str">
        <f aca="false">IF(SUMIF(Budget!B38:B$39, 27 , Budget!G38:G$39)=0, "", SUMIF(Budget!B38:B$39, 27 , Budget!G38:G$39))</f>
        <v/>
      </c>
      <c r="P28" s="124" t="str">
        <f aca="false">IF(SUMIF(Budget!B27:B$28, 27 , Budget!G27:G$28)=0, "", SUMIF(Budget!B27:B$28, 27 , Budget!G27:G$28))</f>
        <v/>
      </c>
      <c r="Q28" s="126"/>
      <c r="R28" s="127"/>
      <c r="S28" s="128" t="n">
        <f aca="false">IF(SUM(C28:Q28) &gt; 0, -SUM(C28:Q28), "-")</f>
        <v>-55.5854482811137</v>
      </c>
      <c r="T28" s="138" t="n">
        <f aca="false">IF(S28&lt;0, S28/S$36, "")</f>
        <v>0.0101119540280177</v>
      </c>
      <c r="U28" s="139"/>
      <c r="V28" s="131" t="n">
        <f aca="false">B28</f>
        <v>27</v>
      </c>
      <c r="W28" s="140"/>
      <c r="X28" s="140"/>
      <c r="Z28" s="135"/>
      <c r="AA28" s="136"/>
      <c r="AB28" s="137"/>
      <c r="AC28" s="141" t="str">
        <f aca="false">IF(SUM(Z28:AB28)=0,"-",-SUM(Z28:AB28))</f>
        <v>-</v>
      </c>
      <c r="AD28" s="142" t="s">
        <v>112</v>
      </c>
      <c r="AE28" s="146"/>
      <c r="AF28" s="146"/>
      <c r="AG28" s="146"/>
      <c r="XFD28" s="0"/>
    </row>
    <row r="29" customFormat="false" ht="12.8" hidden="false" customHeight="false" outlineLevel="0" collapsed="false">
      <c r="B29" s="122" t="n">
        <v>28</v>
      </c>
      <c r="C29" s="135" t="n">
        <f aca="true">MAX(NORMSINV(RAND())*20 + 50, 0)</f>
        <v>38.2103960894523</v>
      </c>
      <c r="D29" s="136"/>
      <c r="E29" s="137" t="n">
        <f aca="true">MAX(NORMSINV(RAND())*20 + 50, 0)</f>
        <v>72.3952419202849</v>
      </c>
      <c r="F29" s="135" t="n">
        <v>3.33</v>
      </c>
      <c r="G29" s="137"/>
      <c r="H29" s="123" t="n">
        <f aca="true">NORMSINV(RAND())*20 + 50 + 20</f>
        <v>47.1244361268777</v>
      </c>
      <c r="I29" s="124"/>
      <c r="J29" s="125"/>
      <c r="K29" s="124" t="str">
        <f aca="false">IF(SUMIF(Budget!B34:B$35, 28 , Budget!G34:G$35)=0, "", SUMIF(Budget!B34:B$35, 28 , Budget!G34:G$35))</f>
        <v/>
      </c>
      <c r="L29" s="124" t="str">
        <f aca="false">IF(SUMIF(Budget!B46:B$53, 28 , Budget!G46:G$53)=0, "", SUMIF(Budget!B46:B$53, 28 , Budget!G46:G$53))</f>
        <v/>
      </c>
      <c r="M29" s="124" t="str">
        <f aca="false">IF(Budget!B31= 28 ,(Budget!G31),"")</f>
        <v/>
      </c>
      <c r="N29" s="124" t="str">
        <f aca="false">IF(Budget!B30= 28 ,(Budget!G30),"")</f>
        <v/>
      </c>
      <c r="O29" s="124" t="str">
        <f aca="false">IF(SUMIF(Budget!B38:B$39, 28 , Budget!G38:G$39)=0, "", SUMIF(Budget!B38:B$39, 28 , Budget!G38:G$39))</f>
        <v/>
      </c>
      <c r="P29" s="124" t="str">
        <f aca="false">IF(SUMIF(Budget!B27:B$28, 28 , Budget!G27:G$28)=0, "", SUMIF(Budget!B27:B$28, 28 , Budget!G27:G$28))</f>
        <v/>
      </c>
      <c r="Q29" s="126"/>
      <c r="R29" s="127"/>
      <c r="S29" s="128" t="n">
        <f aca="false">IF(SUM(C29:Q29) &gt; 0, -SUM(C29:Q29), "-")</f>
        <v>-161.060074136615</v>
      </c>
      <c r="T29" s="138" t="n">
        <f aca="false">IF(S29&lt;0, S29/S$36, "")</f>
        <v>0.0292996119628658</v>
      </c>
      <c r="U29" s="139"/>
      <c r="V29" s="131" t="n">
        <f aca="false">B29</f>
        <v>28</v>
      </c>
      <c r="W29" s="140"/>
      <c r="X29" s="140"/>
      <c r="Z29" s="135"/>
      <c r="AA29" s="136"/>
      <c r="AB29" s="137"/>
      <c r="AC29" s="141" t="str">
        <f aca="false">IF(SUM(Z29:AB29)=0,"-",-SUM(Z29:AB29))</f>
        <v>-</v>
      </c>
      <c r="AD29" s="142" t="s">
        <v>113</v>
      </c>
      <c r="AE29" s="146"/>
      <c r="AF29" s="146"/>
      <c r="AG29" s="146"/>
      <c r="XFD29" s="0"/>
    </row>
    <row r="30" customFormat="false" ht="12.8" hidden="false" customHeight="false" outlineLevel="0" collapsed="false">
      <c r="B30" s="122" t="n">
        <v>29</v>
      </c>
      <c r="C30" s="135"/>
      <c r="D30" s="136"/>
      <c r="E30" s="137"/>
      <c r="F30" s="135"/>
      <c r="G30" s="137"/>
      <c r="H30" s="123"/>
      <c r="I30" s="124"/>
      <c r="J30" s="125" t="n">
        <f aca="true">NORMSINV(RAND())*20 + 50 + 20</f>
        <v>58.1865848839612</v>
      </c>
      <c r="K30" s="124" t="str">
        <f aca="false">IF(SUMIF(Budget!B34:B$35, 29 , Budget!G34:G$35)=0, "", SUMIF(Budget!B34:B$35, 29 , Budget!G34:G$35))</f>
        <v/>
      </c>
      <c r="L30" s="124" t="str">
        <f aca="false">IF(SUMIF(Budget!B46:B$53, 29 , Budget!G46:G$53)=0, "", SUMIF(Budget!B46:B$53, 29 , Budget!G46:G$53))</f>
        <v/>
      </c>
      <c r="M30" s="124" t="str">
        <f aca="false">IF(Budget!B31= 29,(Budget!G31),"")</f>
        <v/>
      </c>
      <c r="N30" s="124" t="str">
        <f aca="false">IF(Budget!B30= 29,(Budget!G30),"")</f>
        <v/>
      </c>
      <c r="O30" s="124" t="str">
        <f aca="false">IF(SUMIF(Budget!B38:B$39, 29 , Budget!G38:G$39)=0, "", SUMIF(Budget!B38:B$39, 29 , Budget!G38:G$39))</f>
        <v/>
      </c>
      <c r="P30" s="124" t="str">
        <f aca="false">IF(SUMIF(Budget!B27:B$28, 29 , Budget!G27:G$28)=0, "", SUMIF(Budget!B27:B$28, 29 , Budget!G27:G$28))</f>
        <v/>
      </c>
      <c r="Q30" s="126"/>
      <c r="R30" s="127"/>
      <c r="S30" s="128" t="n">
        <f aca="false">IF(SUM(C30:Q30) &gt; 0, -SUM(C30:Q30), "-")</f>
        <v>-58.1865848839612</v>
      </c>
      <c r="T30" s="138" t="n">
        <f aca="false">IF(S30&lt;0, S30/S$36, "")</f>
        <v>0.0105851457456696</v>
      </c>
      <c r="U30" s="139"/>
      <c r="V30" s="131" t="n">
        <f aca="false">B30</f>
        <v>29</v>
      </c>
      <c r="W30" s="140"/>
      <c r="X30" s="140"/>
      <c r="Z30" s="135"/>
      <c r="AA30" s="136"/>
      <c r="AB30" s="137"/>
      <c r="AC30" s="141" t="str">
        <f aca="false">IF(SUM(Z30:AB30)=0,"-",-SUM(Z30:AB30))</f>
        <v>-</v>
      </c>
      <c r="AD30" s="142" t="s">
        <v>114</v>
      </c>
      <c r="AE30" s="146"/>
      <c r="AF30" s="146"/>
      <c r="AG30" s="146"/>
      <c r="XFD30" s="0"/>
    </row>
    <row r="31" customFormat="false" ht="12.8" hidden="false" customHeight="false" outlineLevel="0" collapsed="false">
      <c r="B31" s="122" t="n">
        <v>30</v>
      </c>
      <c r="C31" s="135"/>
      <c r="D31" s="136"/>
      <c r="E31" s="137" t="n">
        <f aca="true">MAX(NORMSINV(RAND())*20 + 50, 0)</f>
        <v>56.509599715368</v>
      </c>
      <c r="F31" s="135" t="n">
        <v>3.33</v>
      </c>
      <c r="G31" s="137"/>
      <c r="H31" s="123"/>
      <c r="I31" s="124"/>
      <c r="J31" s="125" t="n">
        <f aca="true">NORMSINV(RAND())*20 + 50 + 20</f>
        <v>92.4512335379746</v>
      </c>
      <c r="K31" s="124" t="str">
        <f aca="false">IF(SUMIF(Budget!B34:B$35, 29 , Budget!G34:G$35)=0, "", SUMIF(Budget!B34:B$35, 29 , Budget!G34:G$35))</f>
        <v/>
      </c>
      <c r="L31" s="124" t="str">
        <f aca="false">IF(SUMIF(Budget!B46:B$53, 30 , Budget!G46:G$53)=0, "", SUMIF(Budget!B46:B$53, 30 , Budget!G46:G$53))</f>
        <v/>
      </c>
      <c r="M31" s="124" t="str">
        <f aca="false">IF(Budget!B31= 30 ,(Budget!G31),"")</f>
        <v/>
      </c>
      <c r="N31" s="124" t="str">
        <f aca="false">IF(Budget!B30= 30 ,(Budget!G30),"")</f>
        <v/>
      </c>
      <c r="O31" s="124" t="str">
        <f aca="false">IF(SUMIF(Budget!B38:B$39, 30 , Budget!G38:G$39)=0, "", SUMIF(Budget!B38:B$39, 30 , Budget!G38:G$39))</f>
        <v/>
      </c>
      <c r="P31" s="124" t="str">
        <f aca="false">IF(SUMIF(Budget!B27:B$28, 30 , Budget!G27:G$28)=0, "", SUMIF(Budget!B27:B$28, 30 , Budget!G27:G$28))</f>
        <v/>
      </c>
      <c r="Q31" s="126"/>
      <c r="R31" s="127"/>
      <c r="S31" s="128" t="n">
        <f aca="false">IF(SUM(C31:Q31) &gt; 0, -SUM(C31:Q31), "-")</f>
        <v>-152.290833253343</v>
      </c>
      <c r="T31" s="138" t="n">
        <f aca="false">IF(S31&lt;0, S31/S$36, "")</f>
        <v>0.0277043354397044</v>
      </c>
      <c r="U31" s="139"/>
      <c r="V31" s="131" t="n">
        <f aca="false">B31</f>
        <v>30</v>
      </c>
      <c r="W31" s="140"/>
      <c r="X31" s="140"/>
      <c r="Z31" s="135"/>
      <c r="AA31" s="136"/>
      <c r="AB31" s="137"/>
      <c r="AC31" s="141" t="str">
        <f aca="false">IF(SUM(Z31:AB31)=0,"-",-SUM(Z31:AB31))</f>
        <v>-</v>
      </c>
      <c r="AD31" s="142" t="s">
        <v>115</v>
      </c>
      <c r="AE31" s="146"/>
      <c r="AF31" s="146"/>
      <c r="AG31" s="146"/>
      <c r="XFD31" s="0"/>
    </row>
    <row r="32" customFormat="false" ht="12.8" hidden="false" customHeight="false" outlineLevel="0" collapsed="false">
      <c r="B32" s="122" t="n">
        <v>31</v>
      </c>
      <c r="C32" s="135"/>
      <c r="D32" s="136"/>
      <c r="E32" s="137"/>
      <c r="F32" s="135"/>
      <c r="G32" s="137"/>
      <c r="H32" s="123"/>
      <c r="I32" s="124"/>
      <c r="J32" s="125"/>
      <c r="K32" s="124" t="str">
        <f aca="false">IF(SUMIF(Budget!B34:B$35, 36 , Budget!G34:G$35)=0, "", SUMIF(Budget!B34:B$35, 36 , Budget!G34:G$35))</f>
        <v/>
      </c>
      <c r="L32" s="124" t="str">
        <f aca="false">IF(SUMIF(Budget!B46:B$53, 36 , Budget!G46:G$53)=0, "", SUMIF(Budget!B46:B$53, 36 , Budget!G46:G$53))</f>
        <v/>
      </c>
      <c r="M32" s="124" t="str">
        <f aca="false">IF(Budget!B31= 36 ,(Budget!G31),"")</f>
        <v/>
      </c>
      <c r="N32" s="124" t="str">
        <f aca="false">IF(Budget!B30= 36 ,(Budget!G30),"")</f>
        <v/>
      </c>
      <c r="O32" s="124" t="str">
        <f aca="false">IF(SUMIF(Budget!B38:B$39, 36 , Budget!G38:G$39)=0, "", SUMIF(Budget!B38:B$39, 36 , Budget!G38:G$39))</f>
        <v/>
      </c>
      <c r="P32" s="124" t="str">
        <f aca="false">IF(SUMIF(Budget!B27:B$28, 36 , Budget!G27:G$28)=0, "", SUMIF(Budget!B27:B$28, 36 , Budget!G27:G$28))</f>
        <v/>
      </c>
      <c r="Q32" s="126" t="n">
        <f aca="false">RANDBETWEEN(1, 20) * 10</f>
        <v>90</v>
      </c>
      <c r="R32" s="127"/>
      <c r="S32" s="128" t="n">
        <f aca="false">IF(SUM(C32:Q32) &gt; 0, -SUM(C32:Q32), "-")</f>
        <v>-90</v>
      </c>
      <c r="T32" s="138" t="n">
        <f aca="false">IF(S32&lt;0, S32/S$36, "")</f>
        <v>0.016372555959593</v>
      </c>
      <c r="U32" s="139" t="n">
        <v>6200</v>
      </c>
      <c r="V32" s="131" t="n">
        <f aca="false">B32</f>
        <v>31</v>
      </c>
      <c r="W32" s="140"/>
      <c r="X32" s="140"/>
      <c r="Z32" s="147"/>
      <c r="AA32" s="148"/>
      <c r="AB32" s="149"/>
      <c r="AC32" s="150" t="str">
        <f aca="false">IF(SUM(Z32:AB32)=0,"-",-SUM(Z32:AB32))</f>
        <v>-</v>
      </c>
      <c r="AD32" s="151" t="s">
        <v>116</v>
      </c>
      <c r="AE32" s="146"/>
      <c r="AF32" s="146"/>
      <c r="AG32" s="146"/>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117</v>
      </c>
      <c r="AC34" s="164" t="s">
        <v>46</v>
      </c>
      <c r="XFD34" s="0"/>
    </row>
    <row r="35" customFormat="false" ht="23.85" hidden="false" customHeight="true" outlineLevel="0" collapsed="false">
      <c r="B35" s="166" t="s">
        <v>118</v>
      </c>
      <c r="C35" s="167" t="n">
        <f aca="false">IF((C36)&lt;0, C36/S36,"")</f>
        <v>0.0764077128755444</v>
      </c>
      <c r="D35" s="167" t="n">
        <f aca="false">IF((D36)&lt;0, D36/$S36,"")</f>
        <v>0.0255132245368935</v>
      </c>
      <c r="E35" s="167" t="n">
        <f aca="false">IF((E36)&lt;0, E36/$S36,"")</f>
        <v>0.0931872585903733</v>
      </c>
      <c r="F35" s="167" t="n">
        <f aca="false">IF((F36)&lt;0, F36/$S36,"")</f>
        <v>0.0109041222690889</v>
      </c>
      <c r="G35" s="167" t="n">
        <f aca="false">IF((G36)&lt;0, G36/$S36,"")</f>
        <v>0.0324351023355716</v>
      </c>
      <c r="H35" s="167" t="n">
        <f aca="false">IF((H36)&lt;0, H36/$S36,"")</f>
        <v>0.0619095613934262</v>
      </c>
      <c r="I35" s="167" t="n">
        <f aca="false">IF((I36)&lt;0, I36/$S36,"")</f>
        <v>0.0523183606751404</v>
      </c>
      <c r="J35" s="167" t="n">
        <f aca="false">IF((J36)&lt;0, J36/$S36,"")</f>
        <v>0.0810543410410567</v>
      </c>
      <c r="K35" s="167" t="n">
        <f aca="false">IF((K36)&lt;0, K36/$S36,"")</f>
        <v>0.0497216332763995</v>
      </c>
      <c r="L35" s="167" t="n">
        <f aca="false">IF((L36)&lt;0, L36/$S36,"")</f>
        <v>0.0129106699605813</v>
      </c>
      <c r="M35" s="167" t="n">
        <f aca="false">IF((M36)&lt;0, M36/$S36,"")</f>
        <v>0.00882298848933622</v>
      </c>
      <c r="N35" s="167" t="n">
        <f aca="false">IF((N36)&lt;0, N36/$S36,"")</f>
        <v>0.445697356677809</v>
      </c>
      <c r="O35" s="167" t="n">
        <f aca="false">IF((O36)&lt;0, O36/$S36,"")</f>
        <v>0.0181917288439922</v>
      </c>
      <c r="P35" s="167" t="str">
        <f aca="false">IF((P36)&lt;0, P36/$S36,"")</f>
        <v/>
      </c>
      <c r="Q35" s="167" t="n">
        <f aca="false">IF((Q36)&lt;0, Q36/$S36,"")</f>
        <v>0.0309259390347868</v>
      </c>
      <c r="R35" s="167"/>
      <c r="S35" s="164"/>
      <c r="T35" s="164"/>
      <c r="U35" s="164"/>
      <c r="V35" s="164"/>
      <c r="W35" s="164"/>
      <c r="X35" s="165"/>
      <c r="Y35" s="165"/>
      <c r="Z35" s="168" t="str">
        <f aca="false">IF((Z36)&lt;0, Z36/$S36,"")</f>
        <v/>
      </c>
      <c r="AA35" s="168" t="str">
        <f aca="false">IF((AA36)&lt;0, AA36/$S36,"")</f>
        <v/>
      </c>
      <c r="AB35" s="168" t="str">
        <f aca="false">IF((AB36)&lt;0, AB36/$S36,"")</f>
        <v/>
      </c>
      <c r="AC35" s="164"/>
      <c r="XFD35" s="0"/>
    </row>
    <row r="36" customFormat="false" ht="12.8" hidden="false" customHeight="false" outlineLevel="0" collapsed="false">
      <c r="B36" s="169" t="s">
        <v>119</v>
      </c>
      <c r="C36" s="170" t="n">
        <f aca="false">IF(SUM(C2:C32) &gt; 0, -SUM(C2:C32), "-")</f>
        <v>-420.01347717305</v>
      </c>
      <c r="D36" s="170" t="n">
        <f aca="false">IF(SUM(D2:D32) &gt; 0, -SUM(D2:D32), "-")</f>
        <v>-140.2462886056</v>
      </c>
      <c r="E36" s="170" t="n">
        <f aca="false">IF(SUM(E2:E32) &gt; 0, -SUM(E2:E32), "-")</f>
        <v>-512.250701346333</v>
      </c>
      <c r="F36" s="170" t="n">
        <f aca="false">IF(SUM(F2:F32) &gt; 0, -SUM(F2:F32), "-")</f>
        <v>-59.94</v>
      </c>
      <c r="G36" s="170" t="n">
        <f aca="false">IF(SUM(G2:G32) &gt; 0, -SUM(G2:G32), "-")</f>
        <v>-178.29587618487</v>
      </c>
      <c r="H36" s="170" t="n">
        <f aca="false">IF(SUM(H2:H32) &gt; 0, -SUM(H2:H32), "-")</f>
        <v>-340.317085442221</v>
      </c>
      <c r="I36" s="170" t="n">
        <f aca="false">IF(SUM(I2:I32) &gt; 0, -SUM(I2:I32), "-")</f>
        <v>-287.594220009598</v>
      </c>
      <c r="J36" s="170" t="n">
        <f aca="false">IF(SUM(J2:J32) &gt; 0, -SUM(J2:J32), "-")</f>
        <v>-445.556009196041</v>
      </c>
      <c r="K36" s="170" t="n">
        <f aca="false">IF(SUM(K2:K32) &gt; 0, -SUM(K2:K32), "-")</f>
        <v>-273.32</v>
      </c>
      <c r="L36" s="170" t="n">
        <f aca="false">IF(SUM(L2:L32) &gt; 0, -SUM(L2:L32), "-")</f>
        <v>-70.97</v>
      </c>
      <c r="M36" s="170" t="n">
        <f aca="false">IF(SUM(M2:M32) &gt; 0, -SUM(M2:M32), "-")</f>
        <v>-48.5</v>
      </c>
      <c r="N36" s="170" t="n">
        <f aca="false">IF(SUM(N2:N32) &gt; 0, -SUM(N2:N32), "-")</f>
        <v>-2450</v>
      </c>
      <c r="O36" s="170" t="n">
        <f aca="false">IF(SUM(O2:O32) &gt; 0, -SUM(O2:O32), "-")</f>
        <v>-100</v>
      </c>
      <c r="P36" s="170" t="str">
        <f aca="false">IF(SUM(P2:P32) &gt; 0, -SUM(P2:P32), "-")</f>
        <v>-</v>
      </c>
      <c r="Q36" s="170" t="n">
        <f aca="false">IF(SUM(Q2:Q32) &gt; 0, -SUM(Q2:Q32), "-")</f>
        <v>-170</v>
      </c>
      <c r="R36" s="170"/>
      <c r="S36" s="171" t="n">
        <f aca="false">IF(SUM(S2:S32) &lt; 0, SUM(S2:S32), "-")</f>
        <v>-5497.00365795771</v>
      </c>
      <c r="T36" s="171"/>
      <c r="U36" s="171" t="n">
        <f aca="false">IF(SUM(U2:U32) &gt; 0, SUM(U2:U32), "-")</f>
        <v>6300</v>
      </c>
      <c r="V36" s="171" t="n">
        <f aca="false">IF(ISNUMBER(U36),SUM(S36:U36),"-")</f>
        <v>802.996342042287</v>
      </c>
      <c r="W36" s="171"/>
      <c r="Z36" s="170" t="str">
        <f aca="false">IF(SUM(Z2:Z32) &gt; 0, 0-SUM(Z2:Z32), "-")</f>
        <v>-</v>
      </c>
      <c r="AA36" s="170" t="str">
        <f aca="false">IF(SUM(AA2:AA32) &gt; 0, 0-SUM(AA2:AA32), "-")</f>
        <v>-</v>
      </c>
      <c r="AB36" s="170" t="str">
        <f aca="false">IF(SUM(AB2:AB32) &gt; 0, 0-SUM(AB2:AB32), "-")</f>
        <v>-</v>
      </c>
      <c r="AC36" s="172" t="str">
        <f aca="false">IF(SUM(AC2:AC32) &lt; 0, SUM(AC2:AC32), "-")</f>
        <v>-</v>
      </c>
      <c r="XFD36" s="0"/>
    </row>
    <row r="37" customFormat="false" ht="12.8" hidden="false" customHeight="false" outlineLevel="0" collapsed="false">
      <c r="B37" s="173" t="s">
        <v>120</v>
      </c>
      <c r="C37" s="170" t="n">
        <f aca="false">IF(SUM(C2:C32) &gt; 0, -SUM(C2:C32)/31, "")</f>
        <v>-13.5488218442919</v>
      </c>
      <c r="D37" s="170" t="n">
        <f aca="false">IF(SUM(D2:D32) &gt; 0, -SUM(D2:D32)/31, "")</f>
        <v>-4.5240738259871</v>
      </c>
      <c r="E37" s="170" t="n">
        <f aca="false">IF(SUM(E2:E32) &gt; 0, -SUM(E2:E32)/31, "")</f>
        <v>-16.5242161724624</v>
      </c>
      <c r="F37" s="170" t="n">
        <f aca="false">IF(SUM(F2:F32) &gt; 0, -SUM(F2:F32)/31, "")</f>
        <v>-1.93354838709677</v>
      </c>
      <c r="G37" s="170" t="n">
        <f aca="false">IF(SUM(G2:G32) &gt; 0, -SUM(G2:G32)/31, "")</f>
        <v>-5.75147987693129</v>
      </c>
      <c r="H37" s="170" t="n">
        <f aca="false">IF(SUM(H2:H32) &gt; 0, -SUM(H2:H32)/31, "")</f>
        <v>-10.9779704981362</v>
      </c>
      <c r="I37" s="170" t="n">
        <f aca="false">IF(SUM(I2:I32) &gt; 0, -SUM(I2:I32)/31, "")</f>
        <v>-9.2772329035354</v>
      </c>
      <c r="J37" s="170" t="n">
        <f aca="false">IF(SUM(J2:J32) &gt; 0, -SUM(J2:J32)/31, "")</f>
        <v>-14.3727744901949</v>
      </c>
      <c r="K37" s="170" t="n">
        <f aca="false">IF(SUM(K2:K32) &gt; 0, -SUM(K2:K32)/31, "")</f>
        <v>-8.81677419354839</v>
      </c>
      <c r="L37" s="170" t="n">
        <f aca="false">IF(SUM(L2:L32) &gt; 0, -SUM(L2:L32)/31, "")</f>
        <v>-2.28935483870968</v>
      </c>
      <c r="M37" s="170" t="n">
        <f aca="false">IF(SUM(M2:M32) &gt; 0, -SUM(M2:M32)/31, "")</f>
        <v>-1.56451612903226</v>
      </c>
      <c r="N37" s="170" t="n">
        <f aca="false">IF(SUM(N2:N32) &gt; 0, -SUM(N2:N32)/31, "")</f>
        <v>-79.0322580645161</v>
      </c>
      <c r="O37" s="170" t="n">
        <f aca="false">IF(SUM(O2:O32) &gt; 0, -SUM(O2:O32)/31, "")</f>
        <v>-3.2258064516129</v>
      </c>
      <c r="P37" s="170" t="str">
        <f aca="false">IF(SUM(P2:P32) &gt; 0, -SUM(P2:P32)/31, "")</f>
        <v/>
      </c>
      <c r="Q37" s="170" t="n">
        <f aca="false">IF(SUM(Q2:Q32) &gt; 0, -SUM(Q2:Q32)/31, "")</f>
        <v>-5.48387096774194</v>
      </c>
      <c r="R37" s="170"/>
      <c r="S37" s="174" t="n">
        <f aca="false">IF(SUM(S2:S32) &lt; 0, SUM(S2:S32)/31, "")</f>
        <v>-177.322698643797</v>
      </c>
      <c r="T37" s="174"/>
      <c r="U37" s="174" t="n">
        <f aca="false">IF(SUM(U2:U32) &gt; 0, SUM(U2:U32)/31, "")</f>
        <v>203.225806451613</v>
      </c>
      <c r="V37" s="174" t="n">
        <f aca="false">IF(ISNUMBER(U37),SUM(S37:U37),"")</f>
        <v>25.9031078078158</v>
      </c>
      <c r="W37" s="174"/>
      <c r="Z37" s="170" t="str">
        <f aca="false">IF(SUM(Z2:Z32) &gt; 0, 0-SUM(Z2:Z32)/31, "")</f>
        <v/>
      </c>
      <c r="AA37" s="170" t="str">
        <f aca="false">IF(SUM(AA2:AA32) &gt; 0, 0-SUM(AA2:AA32)/31, "")</f>
        <v/>
      </c>
      <c r="AB37" s="170" t="str">
        <f aca="false">IF(SUM(AB2:AB32) &gt; 0, 0-SUM(AB2:AB32)/31, "")</f>
        <v/>
      </c>
      <c r="AC37" s="174" t="str">
        <f aca="false">IF(SUM(AC2:AC32) &lt; 0, SUM(AC2:AC32)/31, "")</f>
        <v/>
      </c>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C2:Q32">
    <cfRule type="dataBar" priority="4">
      <dataBar showValue="1" minLength="0" maxLength="100">
        <cfvo type="min" val="0"/>
        <cfvo type="max" val="0"/>
        <color rgb="FFAFD095"/>
      </dataBar>
      <extLst>
        <ext xmlns:x14="http://schemas.microsoft.com/office/spreadsheetml/2009/9/main" uri="{B025F937-C7B1-47D3-B67F-A62EFF666E3E}">
          <x14:id>{A68E4451-F87F-444B-BA50-105E53F643C0}</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A68E4451-F87F-444B-BA50-105E53F643C0}">
            <x14:dataBar minLength="0" maxLength="100" axisPosition="automatic" gradient="true">
              <x14:cfvo type="autoMin"/>
              <x14:cfvo type="autoMax"/>
              <x14:negativeFillColor rgb="FFFF0000"/>
              <x14:axisColor rgb="FF000000"/>
            </x14:dataBar>
          </x14:cfRule>
          <xm:sqref>C2:Q32</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S15" activeCellId="0" sqref="S15"/>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18</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81</v>
      </c>
      <c r="AA1" s="118"/>
      <c r="AB1" s="118"/>
      <c r="AC1" s="119" t="s">
        <v>5</v>
      </c>
      <c r="AD1" s="119"/>
      <c r="AE1" s="119"/>
    </row>
    <row r="2" s="24" customFormat="true" ht="14.15" hidden="false" customHeight="true" outlineLevel="0" collapsed="false">
      <c r="B2" s="122" t="n">
        <v>1</v>
      </c>
      <c r="C2" s="123"/>
      <c r="D2" s="124"/>
      <c r="E2" s="125"/>
      <c r="F2" s="123" t="n">
        <v>3.33</v>
      </c>
      <c r="G2" s="125"/>
      <c r="H2" s="123"/>
      <c r="I2" s="124"/>
      <c r="J2" s="125"/>
      <c r="K2" s="124" t="n">
        <f aca="false">IF(SUMIF(Budget!B34:B$35, 1 , Budget!H34:H$35)=0, "", SUMIF(Budget!B34:B$35, 1 , Budget!H34:H$35))</f>
        <v>75</v>
      </c>
      <c r="L2" s="124" t="str">
        <f aca="false">IF(SUMIF(Budget!B46:B$53, 1 , Budget!H46:H$53)=0, "", SUMIF(Budget!B46:B$53, 1 , Budget!H46:H$53))</f>
        <v/>
      </c>
      <c r="M2" s="124" t="str">
        <f aca="false">IF(Budget!B31= 1 ,(Budget!H31),"")</f>
        <v/>
      </c>
      <c r="N2" s="124" t="n">
        <f aca="false">IF(Budget!B30= 1 ,(Budget!H30),"")</f>
        <v>2450</v>
      </c>
      <c r="O2" s="124" t="str">
        <f aca="false">IF(SUMIF(Budget!B38:B$39, 1 , Budget!H38:H$39)=0, "", SUMIF(Budget!B38:B$39, 1 , Budget!H38:H$39))</f>
        <v/>
      </c>
      <c r="P2" s="124" t="n">
        <f aca="false">IF(SUMIF(Budget!B27:B$28, 1 , Budget!H27:H$28)=0, "", SUMIF(Budget!B27:B$28, 1 , Budget!H27:H$28))</f>
        <v>650</v>
      </c>
      <c r="Q2" s="126"/>
      <c r="R2" s="127"/>
      <c r="S2" s="128" t="n">
        <f aca="false">IF(SUM(C2:Q2) &gt; 0, -SUM(C2:Q2), "-")</f>
        <v>-3178.33</v>
      </c>
      <c r="T2" s="129" t="n">
        <f aca="false">IF(S2&lt;0, S2/S$36, "")</f>
        <v>0.492918514483919</v>
      </c>
      <c r="U2" s="130"/>
      <c r="V2" s="131" t="n">
        <f aca="false">B2</f>
        <v>1</v>
      </c>
      <c r="W2" s="132" t="s">
        <v>82</v>
      </c>
      <c r="X2" s="132"/>
      <c r="Z2" s="123"/>
      <c r="AA2" s="124"/>
      <c r="AB2" s="125"/>
      <c r="AC2" s="126" t="str">
        <f aca="false">IF(SUM(Z2:AB2)=0,"-",-SUM(Z2:AB2))</f>
        <v>-</v>
      </c>
      <c r="AD2" s="133" t="s">
        <v>83</v>
      </c>
      <c r="AE2" s="134" t="s">
        <v>84</v>
      </c>
      <c r="AF2" s="134"/>
      <c r="AG2" s="103" t="s">
        <v>70</v>
      </c>
      <c r="XFC2" s="0"/>
      <c r="XFD2" s="0"/>
    </row>
    <row r="3" customFormat="false" ht="12.8" hidden="false" customHeight="true" outlineLevel="0" collapsed="false">
      <c r="B3" s="122" t="n">
        <v>2</v>
      </c>
      <c r="C3" s="135"/>
      <c r="D3" s="136"/>
      <c r="E3" s="137"/>
      <c r="F3" s="135"/>
      <c r="G3" s="137"/>
      <c r="H3" s="123"/>
      <c r="I3" s="124"/>
      <c r="J3" s="125"/>
      <c r="K3" s="124" t="str">
        <f aca="false">IF(SUMIF(Budget!B34:B$35, 2 , Budget!H34:H$35)=0, "", SUMIF(Budget!B34:B$35, 2 , Budget!H34:H$35))</f>
        <v/>
      </c>
      <c r="L3" s="124" t="n">
        <f aca="false">IF(SUMIF(Budget!B46:B$53, 2 , Budget!H46:H$53)=0, "", SUMIF(Budget!B46:B$53, 2 , Budget!H46:H$53))</f>
        <v>10.99</v>
      </c>
      <c r="M3" s="124" t="str">
        <f aca="false">IF(Budget!B31= 2 ,(Budget!H31),"")</f>
        <v/>
      </c>
      <c r="N3" s="124" t="str">
        <f aca="false">IF(Budget!B30= 2 ,(Budget!H30),"")</f>
        <v/>
      </c>
      <c r="O3" s="124" t="str">
        <f aca="false">IF(SUMIF(Budget!B38:B$39, 2 , Budget!H38:H$39)=0, "", SUMIF(Budget!B38:B$39, 2 , Budget!H38:H$39))</f>
        <v/>
      </c>
      <c r="P3" s="124" t="str">
        <f aca="false">IF(SUMIF(Budget!B27:B$28, 2 , Budget!H27:H$28)=0, "", SUMIF(Budget!B27:B$28, 2 , Budget!H27:H$28))</f>
        <v/>
      </c>
      <c r="Q3" s="126"/>
      <c r="R3" s="127"/>
      <c r="S3" s="128" t="n">
        <f aca="false">IF(SUM(C3:Q3) &gt; 0, -SUM(C3:Q3), "-")</f>
        <v>-10.99</v>
      </c>
      <c r="T3" s="138" t="n">
        <f aca="false">IF(S3&lt;0, S3/S$36, "")</f>
        <v>0.00170440906834038</v>
      </c>
      <c r="U3" s="139"/>
      <c r="V3" s="131" t="n">
        <f aca="false">B3</f>
        <v>2</v>
      </c>
      <c r="W3" s="140" t="s">
        <v>85</v>
      </c>
      <c r="X3" s="140"/>
      <c r="Z3" s="135"/>
      <c r="AA3" s="136"/>
      <c r="AB3" s="137"/>
      <c r="AC3" s="141" t="str">
        <f aca="false">IF(SUM(Z3:AB3)=0,"-",-SUM(Z3:AB3))</f>
        <v>-</v>
      </c>
      <c r="AD3" s="142" t="s">
        <v>86</v>
      </c>
      <c r="AE3" s="143"/>
      <c r="XFC3" s="0"/>
      <c r="XFD3" s="0"/>
    </row>
    <row r="4" customFormat="false" ht="12.8" hidden="false" customHeight="false" outlineLevel="0" collapsed="false">
      <c r="B4" s="122" t="n">
        <v>3</v>
      </c>
      <c r="C4" s="135" t="n">
        <f aca="true">MAX(NORMSINV(RAND())*20 + 50, 0)</f>
        <v>5.97176555781636</v>
      </c>
      <c r="D4" s="136"/>
      <c r="E4" s="137" t="n">
        <f aca="true">MAX(NORMSINV(RAND())*20 + 50, 0)</f>
        <v>75.6786360460462</v>
      </c>
      <c r="F4" s="135" t="n">
        <v>3.33</v>
      </c>
      <c r="G4" s="137" t="n">
        <f aca="true">NORMSINV(RAND())*10 + 20 + 10</f>
        <v>36.4586415039259</v>
      </c>
      <c r="H4" s="123"/>
      <c r="I4" s="124"/>
      <c r="J4" s="125"/>
      <c r="K4" s="124" t="str">
        <f aca="false">IF(SUMIF(Budget!B34:B$35, 3 , Budget!H34:H$35)=0, "", SUMIF(Budget!B34:B$35, 3 , Budget!H34:H$35))</f>
        <v/>
      </c>
      <c r="L4" s="124" t="str">
        <f aca="false">IF(SUMIF(Budget!B46:B$53, 3 , Budget!H46:H$53)=0, "", SUMIF(Budget!B46:B$53, 3 , Budget!H46:H$53))</f>
        <v/>
      </c>
      <c r="M4" s="124" t="str">
        <f aca="false">IF(Budget!B31= 3 ,(Budget!H31),"")</f>
        <v/>
      </c>
      <c r="N4" s="124" t="str">
        <f aca="false">IF(Budget!B30= 3 ,(Budget!H30),"")</f>
        <v/>
      </c>
      <c r="O4" s="124" t="n">
        <f aca="false">IF(SUMIF(Budget!B38:B$39, 3 , Budget!H38:H$39)=0, "", SUMIF(Budget!B38:B$39, 3 , Budget!H38:H$39))</f>
        <v>100</v>
      </c>
      <c r="P4" s="124" t="str">
        <f aca="false">IF(SUMIF(Budget!B27:B$28, 3 , Budget!H27:H$28)=0, "", SUMIF(Budget!B27:B$28, 3 , Budget!H27:H$28))</f>
        <v/>
      </c>
      <c r="Q4" s="126"/>
      <c r="R4" s="127"/>
      <c r="S4" s="128" t="n">
        <f aca="false">IF(SUM(C4:Q4) &gt; 0, -SUM(C4:Q4), "-")</f>
        <v>-221.439043107788</v>
      </c>
      <c r="T4" s="138" t="n">
        <f aca="false">IF(S4&lt;0, S4/S$36, "")</f>
        <v>0.0343423760834877</v>
      </c>
      <c r="U4" s="139"/>
      <c r="V4" s="131" t="n">
        <f aca="false">B4</f>
        <v>3</v>
      </c>
      <c r="W4" s="140"/>
      <c r="X4" s="140"/>
      <c r="Z4" s="135"/>
      <c r="AA4" s="136"/>
      <c r="AB4" s="137"/>
      <c r="AC4" s="141" t="str">
        <f aca="false">IF(SUM(Z4:AB4)=0,"-",-SUM(Z4:AB4))</f>
        <v>-</v>
      </c>
      <c r="AD4" s="142" t="s">
        <v>87</v>
      </c>
      <c r="AE4" s="144" t="str">
        <f aca="false">IF((AG2="YES"),"Spent", "")</f>
        <v/>
      </c>
      <c r="AF4" s="59" t="str">
        <f aca="false">IF(AG2="YES", IF(SUM(AC2:AC32) &lt; 0, IF(COUNT(AC2:AC32)=0, "Error: No Data", SUM(AC2:AC32) / COUNT(AC2:AC32)), ""), "")</f>
        <v/>
      </c>
      <c r="AG4" s="1" t="str">
        <f aca="false">IF((AG2="YES"),"per day.", "")</f>
        <v/>
      </c>
      <c r="XFC4" s="0"/>
      <c r="XFD4" s="0"/>
    </row>
    <row r="5" customFormat="false" ht="12.8" hidden="false" customHeight="false" outlineLevel="0" collapsed="false">
      <c r="B5" s="122" t="n">
        <v>4</v>
      </c>
      <c r="C5" s="135"/>
      <c r="D5" s="136"/>
      <c r="E5" s="137" t="n">
        <f aca="true">MAX(NORMSINV(RAND())*20 + 50, 0)</f>
        <v>57.861801477591</v>
      </c>
      <c r="F5" s="135" t="n">
        <v>3.33</v>
      </c>
      <c r="G5" s="137"/>
      <c r="H5" s="123" t="n">
        <f aca="true">NORMSINV(RAND())*20 + 50 + 20</f>
        <v>72.3489690543476</v>
      </c>
      <c r="I5" s="124"/>
      <c r="J5" s="125"/>
      <c r="K5" s="124" t="str">
        <f aca="false">IF(SUMIF(Budget!B34:B$35, 4 , Budget!H34:H$35)=0, "", SUMIF(Budget!B34:B$35, 4 , Budget!H34:H$35))</f>
        <v/>
      </c>
      <c r="L5" s="124" t="str">
        <f aca="false">IF(SUMIF(Budget!B46:B$53, 4 , Budget!H46:H$53)=0, "", SUMIF(Budget!B46:B$53, 4 , Budget!H46:H$53))</f>
        <v/>
      </c>
      <c r="M5" s="124" t="str">
        <f aca="false">IF(Budget!B31= 4 ,(Budget!H31),"")</f>
        <v/>
      </c>
      <c r="N5" s="124" t="str">
        <f aca="false">IF(Budget!B30= 4 ,(Budget!H30),"")</f>
        <v/>
      </c>
      <c r="O5" s="124" t="str">
        <f aca="false">IF(SUMIF(Budget!B38:B$39, 4 , Budget!H38:H$39)=0, "", SUMIF(Budget!B38:B$39, 4 , Budget!H38:H$39))</f>
        <v/>
      </c>
      <c r="P5" s="124" t="str">
        <f aca="false">IF(SUMIF(Budget!B27:B$28, 4 , Budget!H27:H$28)=0, "", SUMIF(Budget!B27:B$28, 4 , Budget!H27:H$28))</f>
        <v/>
      </c>
      <c r="Q5" s="126"/>
      <c r="R5" s="127"/>
      <c r="S5" s="128" t="n">
        <f aca="false">IF(SUM(C5:Q5) &gt; 0, -SUM(C5:Q5), "-")</f>
        <v>-133.540770531939</v>
      </c>
      <c r="T5" s="138" t="n">
        <f aca="false">IF(S5&lt;0, S5/S$36, "")</f>
        <v>0.020710473183603</v>
      </c>
      <c r="U5" s="139"/>
      <c r="V5" s="131" t="n">
        <f aca="false">B5</f>
        <v>4</v>
      </c>
      <c r="W5" s="140"/>
      <c r="X5" s="140"/>
      <c r="Z5" s="135"/>
      <c r="AA5" s="136"/>
      <c r="AB5" s="137"/>
      <c r="AC5" s="141" t="str">
        <f aca="false">IF(SUM(Z5:AB5)=0,"-",-SUM(Z5:AB5))</f>
        <v>-</v>
      </c>
      <c r="AD5" s="142" t="s">
        <v>88</v>
      </c>
      <c r="XFC5" s="0"/>
      <c r="XFD5" s="0"/>
    </row>
    <row r="6" customFormat="false" ht="12.8" hidden="false" customHeight="false" outlineLevel="0" collapsed="false">
      <c r="B6" s="122" t="n">
        <v>5</v>
      </c>
      <c r="C6" s="135" t="n">
        <f aca="true">MAX(NORMSINV(RAND())*20 + 50, 0)</f>
        <v>28.981260090099</v>
      </c>
      <c r="D6" s="136"/>
      <c r="E6" s="137"/>
      <c r="F6" s="135" t="n">
        <v>3.33</v>
      </c>
      <c r="G6" s="137"/>
      <c r="H6" s="123" t="n">
        <f aca="true">NORMSINV(RAND())*20 + 50 + 20</f>
        <v>53.1145985416665</v>
      </c>
      <c r="I6" s="124" t="n">
        <f aca="true">NORMSINV(RAND())*20 + 50 + 20</f>
        <v>89.6082457344282</v>
      </c>
      <c r="J6" s="125" t="n">
        <f aca="true">NORMSINV(RAND())*20 + 50 + 20</f>
        <v>82.449293207537</v>
      </c>
      <c r="K6" s="124" t="str">
        <f aca="false">IF(SUMIF(Budget!B34:B$35, 5 , Budget!H34:H$35)=0, "", SUMIF(Budget!B34:B$35, 5 , Budget!H34:H$35))</f>
        <v/>
      </c>
      <c r="L6" s="124" t="str">
        <f aca="false">IF(SUMIF(Budget!B46:B$53, 5 , Budget!H46:H$53)=0, "", SUMIF(Budget!B46:B$53, 5 , Budget!H46:H$53))</f>
        <v/>
      </c>
      <c r="M6" s="124" t="str">
        <f aca="false">IF(Budget!B31= 5 ,(Budget!H31),"")</f>
        <v/>
      </c>
      <c r="N6" s="124" t="str">
        <f aca="false">IF(Budget!B30= 5 ,(Budget!H30),"")</f>
        <v/>
      </c>
      <c r="O6" s="124" t="str">
        <f aca="false">IF(SUMIF(Budget!B38:B$39, 5 , Budget!H38:H$39)=0, "", SUMIF(Budget!B38:B$39, 5 , Budget!H38:H$39))</f>
        <v/>
      </c>
      <c r="P6" s="124" t="str">
        <f aca="false">IF(SUMIF(Budget!B27:B$28, 5 , Budget!H27:H$28)=0, "", SUMIF(Budget!B27:B$28, 5 , Budget!H27:H$28))</f>
        <v/>
      </c>
      <c r="Q6" s="126" t="n">
        <f aca="false">RANDBETWEEN(1, 20) * 10</f>
        <v>10</v>
      </c>
      <c r="R6" s="127"/>
      <c r="S6" s="128" t="n">
        <f aca="false">IF(SUM(C6:Q6) &gt; 0, -SUM(C6:Q6), "-")</f>
        <v>-267.483397573731</v>
      </c>
      <c r="T6" s="138" t="n">
        <f aca="false">IF(S6&lt;0, S6/S$36, "")</f>
        <v>0.0414832691951921</v>
      </c>
      <c r="U6" s="139"/>
      <c r="V6" s="131" t="n">
        <f aca="false">B6</f>
        <v>5</v>
      </c>
      <c r="W6" s="140"/>
      <c r="X6" s="140"/>
      <c r="Z6" s="135"/>
      <c r="AA6" s="136"/>
      <c r="AB6" s="137"/>
      <c r="AC6" s="141" t="str">
        <f aca="false">IF(SUM(Z6:AB6)=0,"-",-SUM(Z6:AB6))</f>
        <v>-</v>
      </c>
      <c r="AD6" s="142" t="s">
        <v>89</v>
      </c>
      <c r="AE6" s="145" t="s">
        <v>72</v>
      </c>
      <c r="XFC6" s="0"/>
      <c r="XFD6" s="0"/>
    </row>
    <row r="7" customFormat="false" ht="12.8" hidden="false" customHeight="true" outlineLevel="0" collapsed="false">
      <c r="B7" s="122" t="n">
        <v>6</v>
      </c>
      <c r="C7" s="135"/>
      <c r="D7" s="136"/>
      <c r="E7" s="137"/>
      <c r="F7" s="135"/>
      <c r="G7" s="137"/>
      <c r="H7" s="123"/>
      <c r="I7" s="124"/>
      <c r="J7" s="125"/>
      <c r="K7" s="124" t="str">
        <f aca="false">IF(SUMIF(Budget!B34:B$35, 6 , Budget!H34:H$35)=0, "", SUMIF(Budget!B34:B$35, 6 , Budget!H34:H$35))</f>
        <v/>
      </c>
      <c r="L7" s="124" t="str">
        <f aca="false">IF(SUMIF(Budget!B46:B$53, 6 , Budget!H46:H$53)=0, "", SUMIF(Budget!B46:B$53, 6 , Budget!H46:H$53))</f>
        <v/>
      </c>
      <c r="M7" s="124" t="str">
        <f aca="false">IF(Budget!B31= 6 ,(Budget!H31),"")</f>
        <v/>
      </c>
      <c r="N7" s="124" t="str">
        <f aca="false">IF(Budget!B30= 6 ,(Budget!H30),"")</f>
        <v/>
      </c>
      <c r="O7" s="124" t="str">
        <f aca="false">IF(SUMIF(Budget!B38:B$39, 6 , Budget!H38:H$39)=0, "", SUMIF(Budget!B38:B$39, 6 , Budget!H38:H$39))</f>
        <v/>
      </c>
      <c r="P7" s="124" t="str">
        <f aca="false">IF(SUMIF(Budget!B27:B$28, 6 , Budget!H27:H$28)=0, "", SUMIF(Budget!B27:B$28, 6 , Budget!H27:H$28))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90</v>
      </c>
      <c r="AE7" s="146" t="s">
        <v>91</v>
      </c>
      <c r="AF7" s="146"/>
      <c r="AG7" s="146"/>
      <c r="XFC7" s="0"/>
      <c r="XFD7" s="0"/>
    </row>
    <row r="8" customFormat="false" ht="12.8" hidden="false" customHeight="false" outlineLevel="0" collapsed="false">
      <c r="B8" s="122" t="n">
        <v>7</v>
      </c>
      <c r="C8" s="135"/>
      <c r="D8" s="136"/>
      <c r="E8" s="137" t="n">
        <f aca="true">MAX(NORMSINV(RAND())*20 + 50, 0)</f>
        <v>52.8650154183532</v>
      </c>
      <c r="F8" s="135"/>
      <c r="G8" s="137"/>
      <c r="H8" s="123"/>
      <c r="I8" s="124"/>
      <c r="J8" s="125"/>
      <c r="K8" s="124" t="str">
        <f aca="false">IF(SUMIF(Budget!B34:B$35, 7 , Budget!H34:H$35)=0, "", SUMIF(Budget!B34:B$35, 7 , Budget!H34:H$35))</f>
        <v/>
      </c>
      <c r="L8" s="124" t="str">
        <f aca="false">IF(SUMIF(Budget!B46:B$53, 7 , Budget!H46:H$53)=0, "", SUMIF(Budget!B46:B$53, 7 , Budget!H46:H$53))</f>
        <v/>
      </c>
      <c r="M8" s="124" t="str">
        <f aca="false">IF(Budget!B31= 7 ,(Budget!H31),"")</f>
        <v/>
      </c>
      <c r="N8" s="124" t="str">
        <f aca="false">IF(Budget!B30= 7 ,(Budget!H30),"")</f>
        <v/>
      </c>
      <c r="O8" s="124" t="str">
        <f aca="false">IF(SUMIF(Budget!B38:B$39, 7 , Budget!H38:H$39)=0, "", SUMIF(Budget!B38:B$39, 7 , Budget!H38:H$39))</f>
        <v/>
      </c>
      <c r="P8" s="124" t="str">
        <f aca="false">IF(SUMIF(Budget!B27:B$28, 7 , Budget!H27:H$28)=0, "", SUMIF(Budget!B27:B$28, 7 , Budget!H27:H$28))</f>
        <v/>
      </c>
      <c r="Q8" s="126"/>
      <c r="R8" s="127"/>
      <c r="S8" s="128" t="n">
        <f aca="false">IF(SUM(C8:Q8) &gt; 0, -SUM(C8:Q8), "-")</f>
        <v>-52.8650154183532</v>
      </c>
      <c r="T8" s="138" t="n">
        <f aca="false">IF(S8&lt;0, S8/S$36, "")</f>
        <v>0.00819869078043631</v>
      </c>
      <c r="U8" s="139"/>
      <c r="V8" s="131" t="n">
        <f aca="false">B8</f>
        <v>7</v>
      </c>
      <c r="W8" s="140"/>
      <c r="X8" s="140"/>
      <c r="Z8" s="135"/>
      <c r="AA8" s="136"/>
      <c r="AB8" s="137"/>
      <c r="AC8" s="141" t="str">
        <f aca="false">IF(SUM(Z8:AB8)=0,"-",-SUM(Z8:AB8))</f>
        <v>-</v>
      </c>
      <c r="AD8" s="142" t="s">
        <v>92</v>
      </c>
      <c r="AE8" s="146"/>
      <c r="AF8" s="146"/>
      <c r="AG8" s="146"/>
      <c r="XFC8" s="0"/>
      <c r="XFD8" s="0"/>
    </row>
    <row r="9" customFormat="false" ht="12.8" hidden="false" customHeight="false" outlineLevel="0" collapsed="false">
      <c r="B9" s="122" t="n">
        <v>8</v>
      </c>
      <c r="C9" s="135"/>
      <c r="D9" s="136"/>
      <c r="E9" s="137"/>
      <c r="F9" s="135" t="n">
        <v>3.33</v>
      </c>
      <c r="G9" s="137" t="n">
        <f aca="true">NORMSINV(RAND())*10 + 20 + 10</f>
        <v>50.7333334718655</v>
      </c>
      <c r="H9" s="123"/>
      <c r="I9" s="124" t="n">
        <f aca="true">NORMSINV(RAND())*20 + 50 + 20</f>
        <v>109.533290718408</v>
      </c>
      <c r="J9" s="125" t="n">
        <f aca="true">NORMSINV(RAND())*20 + 50 + 20</f>
        <v>77.8701786793463</v>
      </c>
      <c r="K9" s="124" t="str">
        <f aca="false">IF(SUMIF(Budget!B34:B$35, 8 , Budget!H34:H$35)=0, "", SUMIF(Budget!B34:B$35, 8 , Budget!H34:H$35))</f>
        <v/>
      </c>
      <c r="L9" s="124" t="str">
        <f aca="false">IF(SUMIF(Budget!B46:B$53, 8 , Budget!H46:H$53)=0, "", SUMIF(Budget!B46:B$53, 8 , Budget!H46:H$53))</f>
        <v/>
      </c>
      <c r="M9" s="124" t="str">
        <f aca="false">IF(Budget!B31= 8 ,(Budget!H31),"")</f>
        <v/>
      </c>
      <c r="N9" s="124" t="str">
        <f aca="false">IF(Budget!B30= 8 ,(Budget!H30),"")</f>
        <v/>
      </c>
      <c r="O9" s="124" t="str">
        <f aca="false">IF(SUMIF(Budget!B38:B$39, 8 , Budget!H38:H$39)=0, "", SUMIF(Budget!B38:B$39, 8 , Budget!H38:H$39))</f>
        <v/>
      </c>
      <c r="P9" s="124" t="str">
        <f aca="false">IF(SUMIF(Budget!B27:B$28, 8 , Budget!H27:H$28)=0, "", SUMIF(Budget!B27:B$28, 8 , Budget!H27:H$28))</f>
        <v/>
      </c>
      <c r="Q9" s="126"/>
      <c r="R9" s="127"/>
      <c r="S9" s="128" t="n">
        <f aca="false">IF(SUM(C9:Q9) &gt; 0, -SUM(C9:Q9), "-")</f>
        <v>-241.46680286962</v>
      </c>
      <c r="T9" s="138" t="n">
        <f aca="false">IF(S9&lt;0, S9/S$36, "")</f>
        <v>0.0374484266163911</v>
      </c>
      <c r="U9" s="139"/>
      <c r="V9" s="131" t="n">
        <f aca="false">B9</f>
        <v>8</v>
      </c>
      <c r="W9" s="140"/>
      <c r="X9" s="140"/>
      <c r="Z9" s="135"/>
      <c r="AA9" s="136"/>
      <c r="AB9" s="137"/>
      <c r="AC9" s="141" t="str">
        <f aca="false">IF(SUM(Z9:AB9)=0,"-",-SUM(Z9:AB9))</f>
        <v>-</v>
      </c>
      <c r="AD9" s="142" t="s">
        <v>93</v>
      </c>
      <c r="AE9" s="146"/>
      <c r="AF9" s="146"/>
      <c r="AG9" s="146"/>
      <c r="XFC9" s="0"/>
      <c r="XFD9" s="0"/>
    </row>
    <row r="10" customFormat="false" ht="12.8" hidden="false" customHeight="false" outlineLevel="0" collapsed="false">
      <c r="B10" s="122" t="n">
        <v>9</v>
      </c>
      <c r="C10" s="135"/>
      <c r="D10" s="136" t="n">
        <f aca="true">MAX(NORMSINV(RAND())*20 + 50, 0)</f>
        <v>1.92881337080642</v>
      </c>
      <c r="E10" s="137" t="n">
        <f aca="true">MAX(NORMSINV(RAND())*20 + 50, 0)</f>
        <v>49.8044347143438</v>
      </c>
      <c r="F10" s="135"/>
      <c r="G10" s="137"/>
      <c r="H10" s="123"/>
      <c r="I10" s="124"/>
      <c r="J10" s="125"/>
      <c r="K10" s="124" t="str">
        <f aca="false">IF(SUMIF(Budget!B34:B$35, 9 , Budget!H34:H$35)=0, "", SUMIF(Budget!B34:B$35, 9 , Budget!H34:H$35))</f>
        <v/>
      </c>
      <c r="L10" s="124" t="str">
        <f aca="false">IF(SUMIF(Budget!B46:B$53, 9 , Budget!H46:H$53)=0, "", SUMIF(Budget!B46:B$53, 9 , Budget!H46:H$53))</f>
        <v/>
      </c>
      <c r="M10" s="124" t="str">
        <f aca="false">IF(Budget!B31= 9 ,(Budget!H31),"")</f>
        <v/>
      </c>
      <c r="N10" s="124" t="str">
        <f aca="false">IF(Budget!B30= 9 ,(Budget!H30),"")</f>
        <v/>
      </c>
      <c r="O10" s="124" t="str">
        <f aca="false">IF(SUMIF(Budget!B38:B$39, 9 , Budget!H38:H$39)=0, "", SUMIF(Budget!B38:B$39, 9 , Budget!H38:H$39))</f>
        <v/>
      </c>
      <c r="P10" s="124" t="str">
        <f aca="false">IF(SUMIF(Budget!B27:B$28, 9 , Budget!H27:H$28)=0, "", SUMIF(Budget!B27:B$28, 9 , Budget!H27:H$28))</f>
        <v/>
      </c>
      <c r="Q10" s="126"/>
      <c r="R10" s="127"/>
      <c r="S10" s="128" t="n">
        <f aca="false">IF(SUM(C10:Q10) &gt; 0, -SUM(C10:Q10), "-")</f>
        <v>-51.7332480851502</v>
      </c>
      <c r="T10" s="138" t="n">
        <f aca="false">IF(S10&lt;0, S10/S$36, "")</f>
        <v>0.00802316807743698</v>
      </c>
      <c r="U10" s="139"/>
      <c r="V10" s="131" t="n">
        <f aca="false">B10</f>
        <v>9</v>
      </c>
      <c r="W10" s="140"/>
      <c r="X10" s="140"/>
      <c r="Z10" s="135"/>
      <c r="AA10" s="136"/>
      <c r="AB10" s="137"/>
      <c r="AC10" s="141" t="str">
        <f aca="false">IF(SUM(Z10:AB10)=0,"-",-SUM(Z10:AB10))</f>
        <v>-</v>
      </c>
      <c r="AD10" s="142" t="s">
        <v>94</v>
      </c>
      <c r="AE10" s="146"/>
      <c r="AF10" s="146"/>
      <c r="AG10" s="146"/>
      <c r="XFC10" s="0"/>
      <c r="XFD10" s="0"/>
    </row>
    <row r="11" customFormat="false" ht="12.8" hidden="false" customHeight="false" outlineLevel="0" collapsed="false">
      <c r="B11" s="122" t="n">
        <v>10</v>
      </c>
      <c r="C11" s="135"/>
      <c r="D11" s="136"/>
      <c r="E11" s="137"/>
      <c r="F11" s="135" t="n">
        <v>3.33</v>
      </c>
      <c r="G11" s="137"/>
      <c r="H11" s="123" t="n">
        <f aca="true">NORMSINV(RAND())*20 + 50 + 20</f>
        <v>87.633983858021</v>
      </c>
      <c r="I11" s="124"/>
      <c r="J11" s="125"/>
      <c r="K11" s="124" t="str">
        <f aca="false">IF(SUMIF(Budget!B34:B$35, 10 , Budget!H34:H$35)=0, "", SUMIF(Budget!B34:B$35, 10 , Budget!H34:H$35))</f>
        <v/>
      </c>
      <c r="L11" s="124" t="str">
        <f aca="false">IF(SUMIF(Budget!B46:B$53, 10 , Budget!H46:H$53)=0, "", SUMIF(Budget!B46:B$53, 10 , Budget!H46:H$53))</f>
        <v/>
      </c>
      <c r="M11" s="124" t="n">
        <f aca="false">IF(Budget!B31= 10 ,(Budget!H31),"")</f>
        <v>48.5</v>
      </c>
      <c r="N11" s="124" t="str">
        <f aca="false">IF(Budget!B30= 10 ,(Budget!H30),"")</f>
        <v/>
      </c>
      <c r="O11" s="124" t="str">
        <f aca="false">IF(SUMIF(Budget!B38:B$39, 10 , Budget!H38:H$39)=0, "", SUMIF(Budget!B38:B$39, 10 , Budget!H38:H$39))</f>
        <v/>
      </c>
      <c r="P11" s="124" t="str">
        <f aca="false">IF(SUMIF(Budget!B27:B$28, 10 , Budget!H27:H$28)=0, "", SUMIF(Budget!B27:B$28, 10 , Budget!H27:H$28))</f>
        <v/>
      </c>
      <c r="Q11" s="126"/>
      <c r="R11" s="127"/>
      <c r="S11" s="128" t="n">
        <f aca="false">IF(SUM(C11:Q11) &gt; 0, -SUM(C11:Q11), "-")</f>
        <v>-139.463983858021</v>
      </c>
      <c r="T11" s="138" t="n">
        <f aca="false">IF(S11&lt;0, S11/S$36, "")</f>
        <v>0.0216290881523646</v>
      </c>
      <c r="U11" s="139"/>
      <c r="V11" s="131" t="n">
        <f aca="false">B11</f>
        <v>10</v>
      </c>
      <c r="W11" s="140"/>
      <c r="X11" s="140"/>
      <c r="Z11" s="135"/>
      <c r="AA11" s="136"/>
      <c r="AB11" s="137"/>
      <c r="AC11" s="141" t="str">
        <f aca="false">IF(SUM(Z11:AB11)=0,"-",-SUM(Z11:AB11))</f>
        <v>-</v>
      </c>
      <c r="AD11" s="142" t="s">
        <v>95</v>
      </c>
      <c r="AE11" s="146"/>
      <c r="AF11" s="146"/>
      <c r="AG11" s="146"/>
      <c r="XFC11" s="0"/>
      <c r="XFD11" s="0"/>
    </row>
    <row r="12" customFormat="false" ht="12.8" hidden="false" customHeight="false" outlineLevel="0" collapsed="false">
      <c r="B12" s="122" t="n">
        <v>11</v>
      </c>
      <c r="C12" s="135" t="n">
        <f aca="true">MAX(NORMSINV(RAND())*20 + 50, 0)</f>
        <v>41.7814961273584</v>
      </c>
      <c r="D12" s="136"/>
      <c r="E12" s="137" t="n">
        <f aca="true">MAX(NORMSINV(RAND())*20 + 50, 0)</f>
        <v>64.7670490837642</v>
      </c>
      <c r="F12" s="135" t="n">
        <v>3.33</v>
      </c>
      <c r="G12" s="137"/>
      <c r="H12" s="123"/>
      <c r="I12" s="124"/>
      <c r="J12" s="125"/>
      <c r="K12" s="124" t="str">
        <f aca="false">IF(SUMIF(Budget!B34:B$35, 11 , Budget!H34:H$35)=0, "", SUMIF(Budget!B34:B$35, 11 , Budget!H34:H$35))</f>
        <v/>
      </c>
      <c r="L12" s="124" t="str">
        <f aca="false">IF(SUMIF(Budget!B46:B$53, 11 , Budget!H46:H$53)=0, "", SUMIF(Budget!B46:B$53, 11 , Budget!H46:H$53))</f>
        <v/>
      </c>
      <c r="M12" s="124" t="str">
        <f aca="false">IF(Budget!B31= 11 ,(Budget!H31),"")</f>
        <v/>
      </c>
      <c r="N12" s="124" t="str">
        <f aca="false">IF(Budget!B30= 11 ,(Budget!H30),"")</f>
        <v/>
      </c>
      <c r="O12" s="124" t="str">
        <f aca="false">IF(SUMIF(Budget!B38:B$39, 11 , Budget!H38:H$39)=0, "", SUMIF(Budget!B38:B$39, 11 , Budget!H38:H$39))</f>
        <v/>
      </c>
      <c r="P12" s="124" t="str">
        <f aca="false">IF(SUMIF(Budget!B27:B$28, 11 , Budget!H27:H$28)=0, "", SUMIF(Budget!B27:B$28, 11 , Budget!H27:H$28))</f>
        <v/>
      </c>
      <c r="Q12" s="126"/>
      <c r="R12" s="127"/>
      <c r="S12" s="128" t="n">
        <f aca="false">IF(SUM(C12:Q12) &gt; 0, -SUM(C12:Q12), "-")</f>
        <v>-109.878545211123</v>
      </c>
      <c r="T12" s="138" t="n">
        <f aca="false">IF(S12&lt;0, S12/S$36, "")</f>
        <v>0.0170407633188249</v>
      </c>
      <c r="U12" s="139"/>
      <c r="V12" s="131" t="n">
        <f aca="false">B12</f>
        <v>11</v>
      </c>
      <c r="W12" s="140"/>
      <c r="X12" s="140"/>
      <c r="Z12" s="135"/>
      <c r="AA12" s="136"/>
      <c r="AB12" s="137"/>
      <c r="AC12" s="141" t="str">
        <f aca="false">IF(SUM(Z12:AB12)=0,"-",-SUM(Z12:AB12))</f>
        <v>-</v>
      </c>
      <c r="AD12" s="142" t="s">
        <v>96</v>
      </c>
      <c r="AE12" s="146"/>
      <c r="AF12" s="146"/>
      <c r="AG12" s="146"/>
      <c r="XFC12" s="0"/>
      <c r="XFD12" s="0"/>
    </row>
    <row r="13" customFormat="false" ht="12.8" hidden="false" customHeight="false" outlineLevel="0" collapsed="false">
      <c r="B13" s="122" t="n">
        <v>12</v>
      </c>
      <c r="C13" s="135" t="n">
        <f aca="true">MAX(NORMSINV(RAND())*20 + 50, 0)</f>
        <v>71.6802419667361</v>
      </c>
      <c r="D13" s="136"/>
      <c r="E13" s="137"/>
      <c r="F13" s="135"/>
      <c r="G13" s="137"/>
      <c r="H13" s="123"/>
      <c r="I13" s="124" t="n">
        <f aca="true">NORMSINV(RAND())*20 + 50 + 20</f>
        <v>42.2457502975443</v>
      </c>
      <c r="J13" s="125"/>
      <c r="K13" s="124" t="str">
        <f aca="false">IF(SUMIF(Budget!B34:B$35, 12 , Budget!H34:H$35)=0, "", SUMIF(Budget!B34:B$35, 12 , Budget!H34:H$35))</f>
        <v/>
      </c>
      <c r="L13" s="124" t="str">
        <f aca="false">IF(SUMIF(Budget!B46:B$53, 12 , Budget!H46:H$53)=0, "", SUMIF(Budget!B46:B$53, 12 , Budget!H46:H$53))</f>
        <v/>
      </c>
      <c r="M13" s="124" t="str">
        <f aca="false">IF(Budget!B31= 12 ,(Budget!H31),"")</f>
        <v/>
      </c>
      <c r="N13" s="124" t="str">
        <f aca="false">IF(Budget!B30= 12 ,(Budget!H30),"")</f>
        <v/>
      </c>
      <c r="O13" s="124" t="str">
        <f aca="false">IF(SUMIF(Budget!B38:B$39, 12 , Budget!H38:H$39)=0, "", SUMIF(Budget!B38:B$39, 12 , Budget!H38:H$39))</f>
        <v/>
      </c>
      <c r="P13" s="124" t="str">
        <f aca="false">IF(SUMIF(Budget!B27:B$28, 12 , Budget!H27:H$28)=0, "", SUMIF(Budget!B27:B$28, 12 , Budget!H27:H$28))</f>
        <v/>
      </c>
      <c r="Q13" s="126"/>
      <c r="R13" s="127"/>
      <c r="S13" s="128" t="n">
        <f aca="false">IF(SUM(C13:Q13) &gt; 0, -SUM(C13:Q13), "-")</f>
        <v>-113.92599226428</v>
      </c>
      <c r="T13" s="138" t="n">
        <f aca="false">IF(S13&lt;0, S13/S$36, "")</f>
        <v>0.0176684708221033</v>
      </c>
      <c r="U13" s="139"/>
      <c r="V13" s="131" t="n">
        <f aca="false">B13</f>
        <v>12</v>
      </c>
      <c r="W13" s="140"/>
      <c r="X13" s="140"/>
      <c r="Z13" s="135"/>
      <c r="AA13" s="136"/>
      <c r="AB13" s="137"/>
      <c r="AC13" s="141" t="str">
        <f aca="false">IF(SUM(Z13:AB13)=0,"-",-SUM(Z13:AB13))</f>
        <v>-</v>
      </c>
      <c r="AD13" s="142" t="s">
        <v>97</v>
      </c>
      <c r="AE13" s="146"/>
      <c r="AF13" s="146"/>
      <c r="AG13" s="146"/>
      <c r="XFC13" s="0"/>
      <c r="XFD13" s="0"/>
    </row>
    <row r="14" customFormat="false" ht="12.8" hidden="false" customHeight="false" outlineLevel="0" collapsed="false">
      <c r="B14" s="122" t="n">
        <v>13</v>
      </c>
      <c r="C14" s="135"/>
      <c r="D14" s="136"/>
      <c r="E14" s="137" t="n">
        <f aca="true">MAX(NORMSINV(RAND())*20 + 50, 0)</f>
        <v>23.3621512468384</v>
      </c>
      <c r="F14" s="135" t="n">
        <v>3.33</v>
      </c>
      <c r="G14" s="137" t="n">
        <f aca="true">NORMSINV(RAND())*10 + 20 + 10</f>
        <v>44.3502847330391</v>
      </c>
      <c r="H14" s="123"/>
      <c r="I14" s="124"/>
      <c r="J14" s="125"/>
      <c r="K14" s="124" t="str">
        <f aca="false">IF(SUMIF(Budget!B34:B$35, 13 , Budget!H34:H$35)=0, "", SUMIF(Budget!B34:B$35, 13 , Budget!H34:H$35))</f>
        <v/>
      </c>
      <c r="L14" s="124" t="str">
        <f aca="false">IF(SUMIF(Budget!B46:B$53, 13 , Budget!H46:H$53)=0, "", SUMIF(Budget!B46:B$53, 13 , Budget!H46:H$53))</f>
        <v/>
      </c>
      <c r="M14" s="124" t="str">
        <f aca="false">IF(Budget!B31= 13 ,(Budget!H31),"")</f>
        <v/>
      </c>
      <c r="N14" s="124" t="str">
        <f aca="false">IF(Budget!B30= 13 ,(Budget!H30),"")</f>
        <v/>
      </c>
      <c r="O14" s="124" t="str">
        <f aca="false">IF(SUMIF(Budget!B38:B$39, 13 , Budget!H38:H$39)=0, "", SUMIF(Budget!B38:B$39, 13 , Budget!H38:H$39))</f>
        <v/>
      </c>
      <c r="P14" s="124" t="str">
        <f aca="false">IF(SUMIF(Budget!B27:B$28, 13 , Budget!H27:H$28)=0, "", SUMIF(Budget!B27:B$28, 13 , Budget!H27:H$28))</f>
        <v/>
      </c>
      <c r="Q14" s="126"/>
      <c r="R14" s="127"/>
      <c r="S14" s="128" t="n">
        <f aca="false">IF(SUM(C14:Q14) &gt; 0, -SUM(C14:Q14), "-")</f>
        <v>-71.0424359798775</v>
      </c>
      <c r="T14" s="138" t="n">
        <f aca="false">IF(S14&lt;0, S14/S$36, "")</f>
        <v>0.0110177772630659</v>
      </c>
      <c r="U14" s="139"/>
      <c r="V14" s="131" t="n">
        <f aca="false">B14</f>
        <v>13</v>
      </c>
      <c r="W14" s="140"/>
      <c r="X14" s="140"/>
      <c r="Z14" s="135"/>
      <c r="AA14" s="136"/>
      <c r="AB14" s="137"/>
      <c r="AC14" s="141" t="str">
        <f aca="false">IF(SUM(Z14:AB14)=0,"-",-SUM(Z14:AB14))</f>
        <v>-</v>
      </c>
      <c r="AD14" s="142" t="s">
        <v>98</v>
      </c>
      <c r="AE14" s="146"/>
      <c r="AF14" s="146"/>
      <c r="AG14" s="146"/>
      <c r="XFC14" s="0"/>
      <c r="XFD14" s="0"/>
    </row>
    <row r="15" customFormat="false" ht="12.8" hidden="false" customHeight="false" outlineLevel="0" collapsed="false">
      <c r="B15" s="122" t="n">
        <v>14</v>
      </c>
      <c r="C15" s="135"/>
      <c r="D15" s="136"/>
      <c r="E15" s="137"/>
      <c r="F15" s="135" t="n">
        <v>3.33</v>
      </c>
      <c r="G15" s="137"/>
      <c r="H15" s="123"/>
      <c r="I15" s="124"/>
      <c r="J15" s="125"/>
      <c r="K15" s="124" t="str">
        <f aca="false">IF(SUMIF(Budget!B34:B$35, 14 , Budget!H34:H$35)=0, "", SUMIF(Budget!B34:B$35, 14, Budget!H34:H$35))</f>
        <v/>
      </c>
      <c r="L15" s="124" t="str">
        <f aca="false">IF(SUMIF(Budget!B46:B$53, 14 , Budget!H46:H$53)=0, "", SUMIF(Budget!B46:B$53, 14, Budget!H46:H$53))</f>
        <v/>
      </c>
      <c r="M15" s="124" t="str">
        <f aca="false">IF(Budget!B31= 14 ,(Budget!H31),"")</f>
        <v/>
      </c>
      <c r="N15" s="124" t="str">
        <f aca="false">IF(Budget!B30= 14 ,(Budget!H30),"")</f>
        <v/>
      </c>
      <c r="O15" s="124" t="str">
        <f aca="false">IF(SUMIF(Budget!B38:B$39, 14 , Budget!H38:H$39)=0, "", SUMIF(Budget!B38:B$39, 14, Budget!H38:H$39))</f>
        <v/>
      </c>
      <c r="P15" s="124" t="str">
        <f aca="false">IF(SUMIF(Budget!B27:B$28, 14 , Budget!H27:H$28)=0, "", SUMIF(Budget!B27:B$28, 14, Budget!H27:H$28))</f>
        <v/>
      </c>
      <c r="Q15" s="126"/>
      <c r="R15" s="127"/>
      <c r="S15" s="128" t="n">
        <f aca="false">IF(SUM(C15:Q15) &gt; 0, -SUM(C15:Q15), "-")</f>
        <v>-3.33</v>
      </c>
      <c r="T15" s="138" t="n">
        <f aca="false">IF(S15&lt;0, S15/S$36, "")</f>
        <v>0.000516440600325155</v>
      </c>
      <c r="U15" s="139" t="n">
        <v>25</v>
      </c>
      <c r="V15" s="131" t="n">
        <f aca="false">B15</f>
        <v>14</v>
      </c>
      <c r="W15" s="140"/>
      <c r="X15" s="140"/>
      <c r="Z15" s="135"/>
      <c r="AA15" s="136"/>
      <c r="AB15" s="137"/>
      <c r="AC15" s="141" t="str">
        <f aca="false">IF(SUM(Z15:AB15)=0,"-",-SUM(Z15:AB15))</f>
        <v>-</v>
      </c>
      <c r="AD15" s="142" t="s">
        <v>99</v>
      </c>
      <c r="AE15" s="146"/>
      <c r="AF15" s="146"/>
      <c r="AG15" s="146"/>
      <c r="XFC15" s="0"/>
      <c r="XFD15" s="0"/>
    </row>
    <row r="16" customFormat="false" ht="12.8" hidden="false" customHeight="false" outlineLevel="0" collapsed="false">
      <c r="B16" s="122" t="n">
        <v>15</v>
      </c>
      <c r="C16" s="135"/>
      <c r="D16" s="136"/>
      <c r="E16" s="137"/>
      <c r="F16" s="135" t="n">
        <v>3.33</v>
      </c>
      <c r="G16" s="137"/>
      <c r="H16" s="123"/>
      <c r="I16" s="124"/>
      <c r="J16" s="125"/>
      <c r="K16" s="124" t="str">
        <f aca="false">IF(SUMIF(Budget!B34:B$35, 15 , Budget!H34:H$35)=0, "", SUMIF(Budget!B34:B$35, 15 , Budget!H34:H$35))</f>
        <v/>
      </c>
      <c r="L16" s="124" t="str">
        <f aca="false">IF(SUMIF(Budget!B46:B$53, 15 , Budget!H46:H$53)=0, "", SUMIF(Budget!B46:B$53, 15 , Budget!H46:H$53))</f>
        <v/>
      </c>
      <c r="M16" s="124" t="str">
        <f aca="false">IF(Budget!B31= 15 ,(Budget!H31),"")</f>
        <v/>
      </c>
      <c r="N16" s="124" t="str">
        <f aca="false">IF(Budget!B30= 15 ,(Budget!H30),"")</f>
        <v/>
      </c>
      <c r="O16" s="124" t="str">
        <f aca="false">IF(SUMIF(Budget!B38:B$39, 15 , Budget!H38:H$39)=0, "", SUMIF(Budget!B38:B$39, 15 , Budget!H38:H$39))</f>
        <v/>
      </c>
      <c r="P16" s="124" t="str">
        <f aca="false">IF(SUMIF(Budget!B27:B$28, 15 , Budget!H27:H$28)=0, "", SUMIF(Budget!B27:B$28, 15 , Budget!H27:H$28))</f>
        <v/>
      </c>
      <c r="Q16" s="126" t="n">
        <f aca="false">RANDBETWEEN(1, 20) * 10</f>
        <v>50</v>
      </c>
      <c r="R16" s="127"/>
      <c r="S16" s="128" t="n">
        <f aca="false">IF(SUM(C16:Q16) &gt; 0, -SUM(C16:Q16), "-")</f>
        <v>-53.33</v>
      </c>
      <c r="T16" s="138" t="n">
        <f aca="false">IF(S16&lt;0, S16/S$36, "")</f>
        <v>0.00827080396857072</v>
      </c>
      <c r="U16" s="139"/>
      <c r="V16" s="131" t="n">
        <f aca="false">B16</f>
        <v>15</v>
      </c>
      <c r="W16" s="140"/>
      <c r="X16" s="140"/>
      <c r="Z16" s="135"/>
      <c r="AA16" s="136"/>
      <c r="AB16" s="137"/>
      <c r="AC16" s="141" t="str">
        <f aca="false">IF(SUM(Z16:AB16)=0,"-",-SUM(Z16:AB16))</f>
        <v>-</v>
      </c>
      <c r="AD16" s="142" t="s">
        <v>100</v>
      </c>
      <c r="AE16" s="146"/>
      <c r="AF16" s="146"/>
      <c r="AG16" s="146"/>
      <c r="XFC16" s="0"/>
      <c r="XFD16" s="0"/>
    </row>
    <row r="17" customFormat="false" ht="12.8" hidden="false" customHeight="false" outlineLevel="0" collapsed="false">
      <c r="B17" s="122" t="n">
        <v>16</v>
      </c>
      <c r="C17" s="135" t="n">
        <f aca="true">MAX(NORMSINV(RAND())*20 + 50, 0)</f>
        <v>42.9227719880118</v>
      </c>
      <c r="D17" s="136"/>
      <c r="E17" s="137" t="n">
        <f aca="true">MAX(NORMSINV(RAND())*20 + 50, 0)</f>
        <v>36.7890585387639</v>
      </c>
      <c r="F17" s="135"/>
      <c r="G17" s="137" t="n">
        <f aca="true">NORMSINV(RAND())*10 + 20 + 10</f>
        <v>43.1901389580991</v>
      </c>
      <c r="H17" s="123"/>
      <c r="I17" s="124"/>
      <c r="J17" s="125"/>
      <c r="K17" s="124" t="str">
        <f aca="false">IF(SUMIF(Budget!B34:B$35, 16 , Budget!H34:H$35)=0, "", SUMIF(Budget!B34:B$35, 16 , Budget!H34:H$35))</f>
        <v/>
      </c>
      <c r="L17" s="124" t="str">
        <f aca="false">IF(SUMIF(Budget!B46:B$53, 16 , Budget!H46:H$53)=0, "", SUMIF(Budget!B46:B$53, 16 , Budget!H46:H$53))</f>
        <v/>
      </c>
      <c r="M17" s="124" t="str">
        <f aca="false">IF(Budget!B31= 16 ,(Budget!H31),"")</f>
        <v/>
      </c>
      <c r="N17" s="124" t="str">
        <f aca="false">IF(Budget!B30= 16 ,(Budget!H30),"")</f>
        <v/>
      </c>
      <c r="O17" s="124" t="str">
        <f aca="false">IF(SUMIF(Budget!B38:B$39, 16 , Budget!H38:H$39)=0, "", SUMIF(Budget!B38:B$39, 16 , Budget!H38:H$39))</f>
        <v/>
      </c>
      <c r="P17" s="124" t="str">
        <f aca="false">IF(SUMIF(Budget!B27:B$28, 16 , Budget!H27:H$28)=0, "", SUMIF(Budget!B27:B$28, 16 , Budget!H27:H$28))</f>
        <v/>
      </c>
      <c r="Q17" s="126"/>
      <c r="R17" s="127"/>
      <c r="S17" s="128" t="n">
        <f aca="false">IF(SUM(C17:Q17) &gt; 0, -SUM(C17:Q17), "-")</f>
        <v>-122.901969484875</v>
      </c>
      <c r="T17" s="138" t="n">
        <f aca="false">IF(S17&lt;0, S17/S$36, "")</f>
        <v>0.019060530601175</v>
      </c>
      <c r="U17" s="139"/>
      <c r="V17" s="131" t="n">
        <f aca="false">B17</f>
        <v>16</v>
      </c>
      <c r="W17" s="140"/>
      <c r="X17" s="140"/>
      <c r="Z17" s="135"/>
      <c r="AA17" s="136"/>
      <c r="AB17" s="137"/>
      <c r="AC17" s="141" t="str">
        <f aca="false">IF(SUM(Z17:AB17)=0,"-",-SUM(Z17:AB17))</f>
        <v>-</v>
      </c>
      <c r="AD17" s="142" t="s">
        <v>101</v>
      </c>
      <c r="AE17" s="146"/>
      <c r="AF17" s="146"/>
      <c r="AG17" s="146"/>
      <c r="XFC17" s="0"/>
      <c r="XFD17" s="0"/>
    </row>
    <row r="18" customFormat="false" ht="12.8" hidden="false" customHeight="false" outlineLevel="0" collapsed="false">
      <c r="B18" s="122" t="n">
        <v>17</v>
      </c>
      <c r="C18" s="135"/>
      <c r="D18" s="136"/>
      <c r="E18" s="137"/>
      <c r="F18" s="135" t="n">
        <v>3.33</v>
      </c>
      <c r="G18" s="137"/>
      <c r="H18" s="123"/>
      <c r="I18" s="124" t="n">
        <f aca="true">NORMSINV(RAND())*20 + 50 + 20</f>
        <v>60.8729494916807</v>
      </c>
      <c r="J18" s="125"/>
      <c r="K18" s="124" t="str">
        <f aca="false">IF(SUMIF(Budget!B34:B$35, 17 , Budget!H34:H$35)=0, "", SUMIF(Budget!B34:B$35, 17 , Budget!H34:H$35))</f>
        <v/>
      </c>
      <c r="L18" s="124" t="n">
        <f aca="false">IF(SUMIF(Budget!B46:B$53, 17 , Budget!H46:H$53)=0, "", SUMIF(Budget!B46:B$53, 17 , Budget!H46:H$53))</f>
        <v>70</v>
      </c>
      <c r="M18" s="124" t="str">
        <f aca="false">IF(Budget!B31= 17 ,(Budget!H31),"")</f>
        <v/>
      </c>
      <c r="N18" s="124" t="str">
        <f aca="false">IF(Budget!B30= 17 ,(Budget!H30),"")</f>
        <v/>
      </c>
      <c r="O18" s="124" t="str">
        <f aca="false">IF(SUMIF(Budget!B38:B$39, 17 , Budget!H38:H$39)=0, "", SUMIF(Budget!B38:B$39, 17 , Budget!H38:H$39))</f>
        <v/>
      </c>
      <c r="P18" s="124" t="str">
        <f aca="false">IF(SUMIF(Budget!B27:B$28, 17 , Budget!H27:H$28)=0, "", SUMIF(Budget!B27:B$28, 17 , Budget!H27:H$28))</f>
        <v/>
      </c>
      <c r="Q18" s="126"/>
      <c r="R18" s="127"/>
      <c r="S18" s="128" t="n">
        <f aca="false">IF(SUM(C18:Q18) &gt; 0, -SUM(C18:Q18), "-")</f>
        <v>-134.202949491681</v>
      </c>
      <c r="T18" s="138" t="n">
        <f aca="false">IF(S18&lt;0, S18/S$36, "")</f>
        <v>0.020813168708976</v>
      </c>
      <c r="U18" s="139"/>
      <c r="V18" s="131" t="n">
        <f aca="false">B18</f>
        <v>17</v>
      </c>
      <c r="W18" s="140"/>
      <c r="X18" s="140"/>
      <c r="Z18" s="135"/>
      <c r="AA18" s="136"/>
      <c r="AB18" s="137"/>
      <c r="AC18" s="141" t="str">
        <f aca="false">IF(SUM(Z18:AB18)=0,"-",-SUM(Z18:AB18))</f>
        <v>-</v>
      </c>
      <c r="AD18" s="142" t="s">
        <v>102</v>
      </c>
      <c r="AE18" s="146"/>
      <c r="AF18" s="146"/>
      <c r="AG18" s="146"/>
      <c r="XFC18" s="0"/>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Budget!H34:H$35)=0, "", SUMIF(Budget!B34:B$35, 18 , Budget!H34:H$35))</f>
        <v/>
      </c>
      <c r="L19" s="124" t="str">
        <f aca="false">IF(SUMIF(Budget!B46:B$53, 18 , Budget!H46:H$53)=0, "", SUMIF(Budget!B46:B$53, 18 , Budget!H46:H$53))</f>
        <v/>
      </c>
      <c r="M19" s="124" t="str">
        <f aca="false">IF(Budget!B31= 18 ,(Budget!H31),"")</f>
        <v/>
      </c>
      <c r="N19" s="124" t="str">
        <f aca="false">IF(Budget!B30= 18 ,(Budget!H30),"")</f>
        <v/>
      </c>
      <c r="O19" s="124" t="str">
        <f aca="false">IF(SUMIF(Budget!B38:B$39, 18 , Budget!H38:H$39)=0, "", SUMIF(Budget!B38:B$39, 18 , Budget!H38:H$39))</f>
        <v/>
      </c>
      <c r="P19" s="124" t="str">
        <f aca="false">IF(SUMIF(Budget!B27:B$28, 18 , Budget!H27:H$28)=0, "", SUMIF(Budget!B27:B$28, 18 , Budget!H27:H$28))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103</v>
      </c>
      <c r="AE19" s="146"/>
      <c r="AF19" s="146"/>
      <c r="AG19" s="146"/>
      <c r="XFC19" s="0"/>
      <c r="XFD19" s="0"/>
    </row>
    <row r="20" customFormat="false" ht="12.8" hidden="false" customHeight="false" outlineLevel="0" collapsed="false">
      <c r="B20" s="122" t="n">
        <v>19</v>
      </c>
      <c r="C20" s="135"/>
      <c r="D20" s="136"/>
      <c r="E20" s="137" t="n">
        <f aca="true">MAX(NORMSINV(RAND())*20 + 50, 0)</f>
        <v>37.2437873785276</v>
      </c>
      <c r="F20" s="135"/>
      <c r="G20" s="137"/>
      <c r="H20" s="123"/>
      <c r="I20" s="124"/>
      <c r="J20" s="125"/>
      <c r="K20" s="124" t="n">
        <f aca="false">IF(SUMIF(Budget!B34:B$35, 19 , Budget!H34:H$35)=0, "", SUMIF(Budget!B34:B$35, 19 , Budget!H34:H$35))</f>
        <v>185.77</v>
      </c>
      <c r="L20" s="124" t="str">
        <f aca="false">IF(SUMIF(Budget!B46:B$53, 19 , Budget!H46:H$53)=0, "", SUMIF(Budget!B46:B$53, 19 , Budget!H46:H$53))</f>
        <v/>
      </c>
      <c r="M20" s="124" t="str">
        <f aca="false">IF(Budget!B31= 19 ,(Budget!H31),"")</f>
        <v/>
      </c>
      <c r="N20" s="124" t="str">
        <f aca="false">IF(Budget!B30= 19 ,(Budget!H30),"")</f>
        <v/>
      </c>
      <c r="O20" s="124" t="str">
        <f aca="false">IF(SUMIF(Budget!B38:B$39, 19 , Budget!H38:H$39)=0, "", SUMIF(Budget!B38:B$39, 19 , Budget!H38:H$39))</f>
        <v/>
      </c>
      <c r="P20" s="124" t="str">
        <f aca="false">IF(SUMIF(Budget!B27:B$28, 19 , Budget!H27:H$28)=0, "", SUMIF(Budget!B27:B$28, 19 , Budget!H27:H$28))</f>
        <v/>
      </c>
      <c r="Q20" s="126"/>
      <c r="R20" s="127"/>
      <c r="S20" s="128" t="n">
        <f aca="false">IF(SUM(C20:Q20) &gt; 0, -SUM(C20:Q20), "-")</f>
        <v>-223.013787378528</v>
      </c>
      <c r="T20" s="138" t="n">
        <f aca="false">IF(S20&lt;0, S20/S$36, "")</f>
        <v>0.0345865988692352</v>
      </c>
      <c r="U20" s="139"/>
      <c r="V20" s="131" t="n">
        <f aca="false">B20</f>
        <v>19</v>
      </c>
      <c r="W20" s="140"/>
      <c r="X20" s="140"/>
      <c r="Z20" s="135"/>
      <c r="AA20" s="136"/>
      <c r="AB20" s="137"/>
      <c r="AC20" s="141" t="str">
        <f aca="false">IF(SUM(Z20:AB20)=0,"-",-SUM(Z20:AB20))</f>
        <v>-</v>
      </c>
      <c r="AD20" s="142" t="s">
        <v>104</v>
      </c>
      <c r="AE20" s="146"/>
      <c r="AF20" s="146"/>
      <c r="AG20" s="146"/>
      <c r="XFC20" s="0"/>
      <c r="XFD20" s="0"/>
    </row>
    <row r="21" customFormat="false" ht="12.8" hidden="false" customHeight="false" outlineLevel="0" collapsed="false">
      <c r="B21" s="122" t="n">
        <v>20</v>
      </c>
      <c r="C21" s="135" t="n">
        <f aca="true">MAX(NORMSINV(RAND())*20 + 50, 0)</f>
        <v>42.4052382021746</v>
      </c>
      <c r="D21" s="136" t="n">
        <f aca="true">MAX(NORMSINV(RAND())*20 + 50, 0)</f>
        <v>32.9360149340881</v>
      </c>
      <c r="E21" s="137"/>
      <c r="F21" s="135" t="n">
        <v>3.33</v>
      </c>
      <c r="G21" s="137"/>
      <c r="H21" s="123"/>
      <c r="I21" s="124"/>
      <c r="J21" s="125" t="n">
        <f aca="true">NORMSINV(RAND())*20 + 50 + 20</f>
        <v>66.5414065587563</v>
      </c>
      <c r="K21" s="124" t="str">
        <f aca="false">IF(SUMIF(Budget!B34:B$35, 20 , Budget!H34:H$35)=0, "", SUMIF(Budget!B34:B$35, 20 , Budget!H34:H$35))</f>
        <v/>
      </c>
      <c r="L21" s="124" t="str">
        <f aca="false">IF(SUMIF(Budget!B46:B$53, 20 , Budget!H46:H$53)=0, "", SUMIF(Budget!B46:B$53, 20 , Budget!H46:H$53))</f>
        <v/>
      </c>
      <c r="M21" s="124" t="str">
        <f aca="false">IF(Budget!B31= 20 ,(Budget!H31),"")</f>
        <v/>
      </c>
      <c r="N21" s="124" t="str">
        <f aca="false">IF(Budget!B30= 20 ,(Budget!H30),"")</f>
        <v/>
      </c>
      <c r="O21" s="124" t="str">
        <f aca="false">IF(SUMIF(Budget!B38:B$39, 20 , Budget!H38:H$39)=0, "", SUMIF(Budget!B38:B$39, 20 , Budget!H38:H$39))</f>
        <v/>
      </c>
      <c r="P21" s="124" t="str">
        <f aca="false">IF(SUMIF(Budget!B27:B$28, 20 , Budget!H27:H$28)=0, "", SUMIF(Budget!B27:B$28, 20 , Budget!H27:H$28))</f>
        <v/>
      </c>
      <c r="Q21" s="126"/>
      <c r="R21" s="127"/>
      <c r="S21" s="128" t="n">
        <f aca="false">IF(SUM(C21:Q21) &gt; 0, -SUM(C21:Q21), "-")</f>
        <v>-145.212659695019</v>
      </c>
      <c r="T21" s="138" t="n">
        <f aca="false">IF(S21&lt;0, S21/S$36, "")</f>
        <v>0.0225206345788913</v>
      </c>
      <c r="U21" s="139"/>
      <c r="V21" s="131" t="n">
        <f aca="false">B21</f>
        <v>20</v>
      </c>
      <c r="W21" s="140"/>
      <c r="X21" s="140"/>
      <c r="Z21" s="135"/>
      <c r="AA21" s="136"/>
      <c r="AB21" s="137"/>
      <c r="AC21" s="141" t="str">
        <f aca="false">IF(SUM(Z21:AB21)=0,"-",-SUM(Z21:AB21))</f>
        <v>-</v>
      </c>
      <c r="AD21" s="142" t="s">
        <v>105</v>
      </c>
      <c r="AE21" s="146"/>
      <c r="AF21" s="146"/>
      <c r="AG21" s="146"/>
      <c r="XFC21" s="0"/>
      <c r="XFD21" s="0"/>
    </row>
    <row r="22" customFormat="false" ht="12.8" hidden="false" customHeight="false" outlineLevel="0" collapsed="false">
      <c r="B22" s="122" t="n">
        <v>21</v>
      </c>
      <c r="C22" s="135"/>
      <c r="D22" s="136"/>
      <c r="E22" s="137" t="n">
        <f aca="true">MAX(NORMSINV(RAND())*20 + 50, 0)</f>
        <v>43.951522475287</v>
      </c>
      <c r="F22" s="135" t="n">
        <v>3.33</v>
      </c>
      <c r="G22" s="137"/>
      <c r="H22" s="123" t="n">
        <f aca="true">NORMSINV(RAND())*20 + 50 + 20</f>
        <v>79.5093414234556</v>
      </c>
      <c r="I22" s="124"/>
      <c r="J22" s="125"/>
      <c r="K22" s="124" t="str">
        <f aca="false">IF(SUMIF(Budget!B34:B$35, 21 , Budget!H34:H$35)=0, "", SUMIF(Budget!B34:B$35, 21 , Budget!H34:H$35))</f>
        <v/>
      </c>
      <c r="L22" s="124" t="str">
        <f aca="false">IF(SUMIF(Budget!B46:B$53, 21 , Budget!H46:H$53)=0, "", SUMIF(Budget!B46:B$53, 21 , Budget!H46:H$53))</f>
        <v/>
      </c>
      <c r="M22" s="124" t="str">
        <f aca="false">IF(Budget!B31= 21 ,(Budget!H31),"")</f>
        <v/>
      </c>
      <c r="N22" s="124" t="str">
        <f aca="false">IF(Budget!B30= 21 ,(Budget!H30),"")</f>
        <v/>
      </c>
      <c r="O22" s="124" t="str">
        <f aca="false">IF(SUMIF(Budget!B38:B$39, 21 , Budget!H38:H$39)=0, "", SUMIF(Budget!B38:B$39, 21 , Budget!H38:H$39))</f>
        <v/>
      </c>
      <c r="P22" s="124" t="str">
        <f aca="false">IF(SUMIF(Budget!B27:B$28, 21 , Budget!H27:H$28)=0, "", SUMIF(Budget!B27:B$28, 21 , Budget!H27:H$28))</f>
        <v/>
      </c>
      <c r="Q22" s="126"/>
      <c r="R22" s="127"/>
      <c r="S22" s="128" t="n">
        <f aca="false">IF(SUM(C22:Q22) &gt; 0, -SUM(C22:Q22), "-")</f>
        <v>-126.790863898743</v>
      </c>
      <c r="T22" s="138" t="n">
        <f aca="false">IF(S22&lt;0, S22/S$36, "")</f>
        <v>0.0196636486088924</v>
      </c>
      <c r="U22" s="139"/>
      <c r="V22" s="131" t="n">
        <f aca="false">B22</f>
        <v>21</v>
      </c>
      <c r="W22" s="140"/>
      <c r="X22" s="140"/>
      <c r="Z22" s="135"/>
      <c r="AA22" s="136"/>
      <c r="AB22" s="137"/>
      <c r="AC22" s="141" t="str">
        <f aca="false">IF(SUM(Z22:AB22)=0,"-",-SUM(Z22:AB22))</f>
        <v>-</v>
      </c>
      <c r="AD22" s="142" t="s">
        <v>106</v>
      </c>
      <c r="AE22" s="146"/>
      <c r="AF22" s="146"/>
      <c r="AG22" s="146"/>
      <c r="XFC22" s="0"/>
      <c r="XFD22" s="0"/>
    </row>
    <row r="23" customFormat="false" ht="12.8" hidden="false" customHeight="false" outlineLevel="0" collapsed="false">
      <c r="B23" s="122" t="n">
        <v>22</v>
      </c>
      <c r="C23" s="135" t="n">
        <f aca="true">MAX(NORMSINV(RAND())*20 + 50, 0)</f>
        <v>60.8180108777111</v>
      </c>
      <c r="D23" s="136"/>
      <c r="E23" s="137"/>
      <c r="F23" s="135"/>
      <c r="G23" s="137"/>
      <c r="H23" s="123"/>
      <c r="I23" s="124"/>
      <c r="J23" s="125"/>
      <c r="K23" s="124" t="str">
        <f aca="false">IF(SUMIF(Budget!B34:B$35, 22 , Budget!H34:H$35)=0, "", SUMIF(Budget!B34:B$35, 22 , Budget!H34:H$35))</f>
        <v/>
      </c>
      <c r="L23" s="124" t="str">
        <f aca="false">IF(SUMIF(Budget!B46:B$53, 22 , Budget!H46:H$53)=0, "", SUMIF(Budget!B46:B$53, 22 , Budget!H46:H$53))</f>
        <v/>
      </c>
      <c r="M23" s="124" t="str">
        <f aca="false">IF(Budget!B31= 22 ,(Budget!H31),"")</f>
        <v/>
      </c>
      <c r="N23" s="124" t="str">
        <f aca="false">IF(Budget!B30= 22 ,(Budget!H30),"")</f>
        <v/>
      </c>
      <c r="O23" s="124" t="str">
        <f aca="false">IF(SUMIF(Budget!B38:B$39, 22 , Budget!H38:H$39)=0, "", SUMIF(Budget!B38:B$39, 22 , Budget!H38:H$39))</f>
        <v/>
      </c>
      <c r="P23" s="124" t="str">
        <f aca="false">IF(SUMIF(Budget!B27:B$28, 22 , Budget!H27:H$28)=0, "", SUMIF(Budget!B27:B$28, 22 , Budget!H27:H$28))</f>
        <v/>
      </c>
      <c r="Q23" s="126"/>
      <c r="R23" s="127"/>
      <c r="S23" s="128" t="n">
        <f aca="false">IF(SUM(C23:Q23) &gt; 0, -SUM(C23:Q23), "-")</f>
        <v>-60.8180108777111</v>
      </c>
      <c r="T23" s="138" t="n">
        <f aca="false">IF(S23&lt;0, S23/S$36, "")</f>
        <v>0.00943209911359367</v>
      </c>
      <c r="U23" s="139"/>
      <c r="V23" s="131" t="n">
        <f aca="false">B23</f>
        <v>22</v>
      </c>
      <c r="W23" s="140"/>
      <c r="X23" s="140"/>
      <c r="Z23" s="135"/>
      <c r="AA23" s="136"/>
      <c r="AB23" s="137"/>
      <c r="AC23" s="141" t="str">
        <f aca="false">IF(SUM(Z23:AB23)=0,"-",-SUM(Z23:AB23))</f>
        <v>-</v>
      </c>
      <c r="AD23" s="142" t="s">
        <v>107</v>
      </c>
      <c r="AE23" s="146"/>
      <c r="AF23" s="146"/>
      <c r="AG23" s="146"/>
      <c r="XFC23" s="0"/>
      <c r="XFD23" s="0"/>
    </row>
    <row r="24" customFormat="false" ht="12.8" hidden="false" customHeight="false" outlineLevel="0" collapsed="false">
      <c r="B24" s="122" t="n">
        <v>23</v>
      </c>
      <c r="C24" s="135"/>
      <c r="D24" s="136" t="n">
        <f aca="true">MAX(NORMSINV(RAND())*20 + 50, 0)</f>
        <v>70.1308154625799</v>
      </c>
      <c r="E24" s="137"/>
      <c r="F24" s="135" t="n">
        <v>3.33</v>
      </c>
      <c r="G24" s="137"/>
      <c r="H24" s="123"/>
      <c r="I24" s="124"/>
      <c r="J24" s="125"/>
      <c r="K24" s="124" t="str">
        <f aca="false">IF(SUMIF(Budget!B34:B$35, 23 , Budget!H34:H$35)=0, "", SUMIF(Budget!B34:B$35, 23 , Budget!H34:H$35))</f>
        <v/>
      </c>
      <c r="L24" s="124" t="n">
        <f aca="false">IF(SUMIF(Budget!B46:B$53, 23 , Budget!H46:H$53)=0, "", SUMIF(Budget!B46:B$53, 23 , Budget!H46:H$53))</f>
        <v>24.99</v>
      </c>
      <c r="M24" s="124" t="str">
        <f aca="false">IF(Budget!B31= 23 ,(Budget!H31),"")</f>
        <v/>
      </c>
      <c r="N24" s="124" t="str">
        <f aca="false">IF(Budget!B30= 23 ,(Budget!H30),"")</f>
        <v/>
      </c>
      <c r="O24" s="124" t="str">
        <f aca="false">IF(SUMIF(Budget!B38:B$39, 23 , Budget!H38:H$39)=0, "", SUMIF(Budget!B38:B$39, 23 , Budget!H38:H$39))</f>
        <v/>
      </c>
      <c r="P24" s="124" t="str">
        <f aca="false">IF(SUMIF(Budget!B27:B$28, 23 , Budget!H27:H$28)=0, "", SUMIF(Budget!B27:B$28, 23 , Budget!H27:H$28))</f>
        <v/>
      </c>
      <c r="Q24" s="126"/>
      <c r="R24" s="127"/>
      <c r="S24" s="128" t="n">
        <f aca="false">IF(SUM(C24:Q24) &gt; 0, -SUM(C24:Q24), "-")</f>
        <v>-98.4508154625799</v>
      </c>
      <c r="T24" s="138" t="n">
        <f aca="false">IF(S24&lt;0, S24/S$36, "")</f>
        <v>0.0152684679399387</v>
      </c>
      <c r="U24" s="139"/>
      <c r="V24" s="131" t="n">
        <f aca="false">B24</f>
        <v>23</v>
      </c>
      <c r="W24" s="140"/>
      <c r="X24" s="140"/>
      <c r="Z24" s="135"/>
      <c r="AA24" s="136"/>
      <c r="AB24" s="137"/>
      <c r="AC24" s="141" t="str">
        <f aca="false">IF(SUM(Z24:AB24)=0,"-",-SUM(Z24:AB24))</f>
        <v>-</v>
      </c>
      <c r="AD24" s="142" t="s">
        <v>108</v>
      </c>
      <c r="AE24" s="146"/>
      <c r="AF24" s="146"/>
      <c r="AG24" s="146"/>
      <c r="XFC24" s="0"/>
      <c r="XFD24" s="0"/>
    </row>
    <row r="25" customFormat="false" ht="12.8" hidden="false" customHeight="false" outlineLevel="0" collapsed="false">
      <c r="B25" s="122" t="n">
        <v>24</v>
      </c>
      <c r="C25" s="135" t="n">
        <f aca="true">MAX(NORMSINV(RAND())*20 + 50, 0)</f>
        <v>55.3765368678607</v>
      </c>
      <c r="D25" s="136"/>
      <c r="E25" s="137" t="n">
        <f aca="true">MAX(NORMSINV(RAND())*20 + 50, 0)</f>
        <v>63.5207244833153</v>
      </c>
      <c r="F25" s="135" t="n">
        <v>3.33</v>
      </c>
      <c r="G25" s="137"/>
      <c r="H25" s="123"/>
      <c r="I25" s="124"/>
      <c r="J25" s="125" t="n">
        <f aca="true">NORMSINV(RAND())*20 + 50 + 20</f>
        <v>130.693374513583</v>
      </c>
      <c r="K25" s="124" t="str">
        <f aca="false">IF(SUMIF(Budget!B34:B$35, 24 , Budget!H34:H$35)=0, "", SUMIF(Budget!B34:B$35, 24 , Budget!H34:H$35))</f>
        <v/>
      </c>
      <c r="L25" s="124" t="str">
        <f aca="false">IF(SUMIF(Budget!B46:B$53, 24 , Budget!H46:H$53)=0, "", SUMIF(Budget!B46:B$53, 24 , Budget!H46:H$53))</f>
        <v/>
      </c>
      <c r="M25" s="124" t="str">
        <f aca="false">IF(Budget!B31= 24 ,(Budget!H31),"")</f>
        <v/>
      </c>
      <c r="N25" s="124" t="str">
        <f aca="false">IF(Budget!B30= 24 ,(Budget!H30),"")</f>
        <v/>
      </c>
      <c r="O25" s="124" t="str">
        <f aca="false">IF(SUMIF(Budget!B38:B$39, 24 , Budget!H38:H$39)=0, "", SUMIF(Budget!B38:B$39, 24 , Budget!H38:H$39))</f>
        <v/>
      </c>
      <c r="P25" s="124" t="str">
        <f aca="false">IF(SUMIF(Budget!B27:B$28, 24 , Budget!H27:H$28)=0, "", SUMIF(Budget!B27:B$28, 24 , Budget!H27:H$28))</f>
        <v/>
      </c>
      <c r="Q25" s="126"/>
      <c r="R25" s="127"/>
      <c r="S25" s="128" t="n">
        <f aca="false">IF(SUM(C25:Q25) &gt; 0, -SUM(C25:Q25), "-")</f>
        <v>-252.920635864759</v>
      </c>
      <c r="T25" s="138" t="n">
        <f aca="false">IF(S25&lt;0, S25/S$36, "")</f>
        <v>0.0392247702764612</v>
      </c>
      <c r="U25" s="139"/>
      <c r="V25" s="131" t="n">
        <f aca="false">B25</f>
        <v>24</v>
      </c>
      <c r="W25" s="140"/>
      <c r="X25" s="140"/>
      <c r="Z25" s="135"/>
      <c r="AA25" s="136"/>
      <c r="AB25" s="137"/>
      <c r="AC25" s="141" t="str">
        <f aca="false">IF(SUM(Z25:AB25)=0,"-",-SUM(Z25:AB25))</f>
        <v>-</v>
      </c>
      <c r="AD25" s="142" t="s">
        <v>109</v>
      </c>
      <c r="AE25" s="146"/>
      <c r="AF25" s="146"/>
      <c r="AG25" s="146"/>
      <c r="XFC25" s="0"/>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Budget!H34:H$35)=0, "", SUMIF(Budget!B34:B$35, 25 , Budget!H34:H$35))</f>
        <v/>
      </c>
      <c r="L26" s="124" t="str">
        <f aca="false">IF(SUMIF(Budget!B46:B$53, 25 , Budget!H46:H$53)=0, "", SUMIF(Budget!B46:B$53, 25 , Budget!H46:H$53))</f>
        <v/>
      </c>
      <c r="M26" s="124" t="str">
        <f aca="false">IF(Budget!B31= 26 ,(Budget!H31),"")</f>
        <v/>
      </c>
      <c r="N26" s="124" t="str">
        <f aca="false">IF(Budget!B30= 25 ,(Budget!H30),"")</f>
        <v/>
      </c>
      <c r="O26" s="124" t="str">
        <f aca="false">IF(SUMIF(Budget!B38:B$39, 25 , Budget!H38:H$39)=0, "", SUMIF(Budget!B38:B$39, 25 , Budget!H38:H$39))</f>
        <v/>
      </c>
      <c r="P26" s="124" t="str">
        <f aca="false">IF(SUMIF(Budget!B27:B$28, 25 , Budget!H27:H$28)=0, "", SUMIF(Budget!B27:B$28, 25 , Budget!H27:H$28))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110</v>
      </c>
      <c r="AE26" s="146"/>
      <c r="AF26" s="146"/>
      <c r="AG26" s="146"/>
      <c r="XFC26" s="0"/>
      <c r="XFD26" s="0"/>
    </row>
    <row r="27" customFormat="false" ht="12.8" hidden="false" customHeight="false" outlineLevel="0" collapsed="false">
      <c r="B27" s="122" t="n">
        <v>26</v>
      </c>
      <c r="C27" s="135"/>
      <c r="D27" s="136"/>
      <c r="E27" s="137" t="n">
        <f aca="true">MAX(NORMSINV(RAND())*20 + 50, 0)</f>
        <v>71.9187925332886</v>
      </c>
      <c r="F27" s="135" t="n">
        <v>3.33</v>
      </c>
      <c r="G27" s="137"/>
      <c r="H27" s="123"/>
      <c r="I27" s="124"/>
      <c r="J27" s="125"/>
      <c r="K27" s="124" t="str">
        <f aca="false">IF(SUMIF(Budget!B34:B$35, 26 , Budget!H34:H$35)=0, "", SUMIF(Budget!B34:B$35, 26 , Budget!H34:H$35))</f>
        <v/>
      </c>
      <c r="L27" s="124" t="str">
        <f aca="false">IF(SUMIF(Budget!B46:B$53, 26 , Budget!H46:H$53)=0, "", SUMIF(Budget!B46:B$53, 26 , Budget!H46:H$53))</f>
        <v/>
      </c>
      <c r="M27" s="124" t="str">
        <f aca="false">IF(Budget!B31= 26 ,(Budget!H31),"")</f>
        <v/>
      </c>
      <c r="N27" s="124" t="str">
        <f aca="false">IF(Budget!B30= 26 ,(Budget!H30),"")</f>
        <v/>
      </c>
      <c r="O27" s="124" t="str">
        <f aca="false">IF(SUMIF(Budget!B38:B$39, 26 , Budget!H38:H$39)=0, "", SUMIF(Budget!B38:B$39, 26 , Budget!H38:H$39))</f>
        <v/>
      </c>
      <c r="P27" s="124" t="str">
        <f aca="false">IF(SUMIF(Budget!B27:B$28, 26 , Budget!H27:H$28)=0, "", SUMIF(Budget!B27:B$28, 26 , Budget!H27:H$28))</f>
        <v/>
      </c>
      <c r="Q27" s="126"/>
      <c r="R27" s="127"/>
      <c r="S27" s="128" t="n">
        <f aca="false">IF(SUM(C27:Q27) &gt; 0, -SUM(C27:Q27), "-")</f>
        <v>-75.2487925332886</v>
      </c>
      <c r="T27" s="138" t="n">
        <f aca="false">IF(S27&lt;0, S27/S$36, "")</f>
        <v>0.0116701296064969</v>
      </c>
      <c r="U27" s="139"/>
      <c r="V27" s="131" t="n">
        <f aca="false">B27</f>
        <v>26</v>
      </c>
      <c r="W27" s="140"/>
      <c r="X27" s="140"/>
      <c r="Z27" s="135"/>
      <c r="AA27" s="136"/>
      <c r="AB27" s="137"/>
      <c r="AC27" s="141" t="str">
        <f aca="false">IF(SUM(Z27:AB27)=0,"-",-SUM(Z27:AB27))</f>
        <v>-</v>
      </c>
      <c r="AD27" s="142" t="s">
        <v>111</v>
      </c>
      <c r="AE27" s="146"/>
      <c r="AF27" s="146"/>
      <c r="AG27" s="146"/>
      <c r="XFC27" s="0"/>
      <c r="XFD27" s="0"/>
    </row>
    <row r="28" customFormat="false" ht="12.8" hidden="false" customHeight="false" outlineLevel="0" collapsed="false">
      <c r="B28" s="122" t="n">
        <v>27</v>
      </c>
      <c r="C28" s="135"/>
      <c r="D28" s="136" t="n">
        <f aca="true">MAX(NORMSINV(RAND())*20 + 50, 0)</f>
        <v>98.7255597085336</v>
      </c>
      <c r="E28" s="137"/>
      <c r="F28" s="135"/>
      <c r="G28" s="137" t="n">
        <f aca="true">NORMSINV(RAND())*10 + 20 + 10</f>
        <v>26.7964994413245</v>
      </c>
      <c r="H28" s="123"/>
      <c r="I28" s="124"/>
      <c r="J28" s="125"/>
      <c r="K28" s="124" t="str">
        <f aca="false">IF(SUMIF(Budget!B34:B$35, 27 , Budget!H34:H$35)=0, "", SUMIF(Budget!B34:B$35, 27 , Budget!H34:H$35))</f>
        <v/>
      </c>
      <c r="L28" s="124" t="str">
        <f aca="false">IF(SUMIF(Budget!B46:B$53, 27 , Budget!H46:H$53)=0, "", SUMIF(Budget!B46:B$53, 27 , Budget!H46:H$53))</f>
        <v/>
      </c>
      <c r="M28" s="124" t="str">
        <f aca="false">IF(Budget!B31= 27 ,(Budget!H31),"")</f>
        <v/>
      </c>
      <c r="N28" s="124" t="str">
        <f aca="false">IF(Budget!B30= 27 ,(Budget!H30),"")</f>
        <v/>
      </c>
      <c r="O28" s="124" t="str">
        <f aca="false">IF(SUMIF(Budget!B38:B$39, 27 , Budget!H38:H$39)=0, "", SUMIF(Budget!B38:B$39, 27 , Budget!H38:H$39))</f>
        <v/>
      </c>
      <c r="P28" s="124" t="str">
        <f aca="false">IF(SUMIF(Budget!B27:B$28, 27 , Budget!H27:H$28)=0, "", SUMIF(Budget!B27:B$28, 27 , Budget!H27:H$28))</f>
        <v/>
      </c>
      <c r="Q28" s="126"/>
      <c r="R28" s="127"/>
      <c r="S28" s="128" t="n">
        <f aca="false">IF(SUM(C28:Q28) &gt; 0, -SUM(C28:Q28), "-")</f>
        <v>-125.522059149858</v>
      </c>
      <c r="T28" s="138" t="n">
        <f aca="false">IF(S28&lt;0, S28/S$36, "")</f>
        <v>0.0194668731475683</v>
      </c>
      <c r="U28" s="139"/>
      <c r="V28" s="131" t="n">
        <f aca="false">B28</f>
        <v>27</v>
      </c>
      <c r="W28" s="140"/>
      <c r="X28" s="140"/>
      <c r="Z28" s="135"/>
      <c r="AA28" s="136"/>
      <c r="AB28" s="137"/>
      <c r="AC28" s="141" t="str">
        <f aca="false">IF(SUM(Z28:AB28)=0,"-",-SUM(Z28:AB28))</f>
        <v>-</v>
      </c>
      <c r="AD28" s="142" t="s">
        <v>112</v>
      </c>
      <c r="AE28" s="146"/>
      <c r="AF28" s="146"/>
      <c r="AG28" s="146"/>
      <c r="XFC28" s="0"/>
      <c r="XFD28" s="0"/>
    </row>
    <row r="29" customFormat="false" ht="12.8" hidden="false" customHeight="false" outlineLevel="0" collapsed="false">
      <c r="B29" s="122" t="n">
        <v>28</v>
      </c>
      <c r="C29" s="135" t="n">
        <f aca="true">MAX(NORMSINV(RAND())*20 + 50, 0)</f>
        <v>43.1023984066619</v>
      </c>
      <c r="D29" s="136"/>
      <c r="E29" s="137" t="n">
        <f aca="true">MAX(NORMSINV(RAND())*20 + 50, 0)</f>
        <v>4.66685588590352</v>
      </c>
      <c r="F29" s="135" t="n">
        <v>3.33</v>
      </c>
      <c r="G29" s="137"/>
      <c r="H29" s="123" t="n">
        <f aca="true">NORMSINV(RAND())*20 + 50 + 20</f>
        <v>96.594433742156</v>
      </c>
      <c r="I29" s="124"/>
      <c r="J29" s="125"/>
      <c r="K29" s="124" t="str">
        <f aca="false">IF(SUMIF(Budget!B34:B$35, 28 , Budget!H34:H$35)=0, "", SUMIF(Budget!B34:B$35, 28 , Budget!H34:H$35))</f>
        <v/>
      </c>
      <c r="L29" s="124" t="str">
        <f aca="false">IF(SUMIF(Budget!B46:B$53, 28 , Budget!H46:H$53)=0, "", SUMIF(Budget!B46:B$53, 28 , Budget!H46:H$53))</f>
        <v/>
      </c>
      <c r="M29" s="124" t="str">
        <f aca="false">IF(Budget!B31= 28 ,(Budget!H31),"")</f>
        <v/>
      </c>
      <c r="N29" s="124" t="str">
        <f aca="false">IF(Budget!B30= 28 ,(Budget!H30),"")</f>
        <v/>
      </c>
      <c r="O29" s="124" t="str">
        <f aca="false">IF(SUMIF(Budget!B38:B$39, 28 , Budget!H38:H$39)=0, "", SUMIF(Budget!B38:B$39, 28 , Budget!H38:H$39))</f>
        <v/>
      </c>
      <c r="P29" s="124" t="str">
        <f aca="false">IF(SUMIF(Budget!B27:B$28, 28 , Budget!H27:H$28)=0, "", SUMIF(Budget!B27:B$28, 28 , Budget!H27:H$28))</f>
        <v/>
      </c>
      <c r="Q29" s="126"/>
      <c r="R29" s="127"/>
      <c r="S29" s="128" t="n">
        <f aca="false">IF(SUM(C29:Q29) &gt; 0, -SUM(C29:Q29), "-")</f>
        <v>-147.693688034721</v>
      </c>
      <c r="T29" s="138" t="n">
        <f aca="false">IF(S29&lt;0, S29/S$36, "")</f>
        <v>0.0229054104843507</v>
      </c>
      <c r="U29" s="139"/>
      <c r="V29" s="131" t="n">
        <f aca="false">B29</f>
        <v>28</v>
      </c>
      <c r="W29" s="140"/>
      <c r="X29" s="140"/>
      <c r="Z29" s="135"/>
      <c r="AA29" s="136"/>
      <c r="AB29" s="137"/>
      <c r="AC29" s="141" t="str">
        <f aca="false">IF(SUM(Z29:AB29)=0,"-",-SUM(Z29:AB29))</f>
        <v>-</v>
      </c>
      <c r="AD29" s="142" t="s">
        <v>113</v>
      </c>
      <c r="AE29" s="146"/>
      <c r="AF29" s="146"/>
      <c r="AG29" s="146"/>
      <c r="XFC29" s="0"/>
      <c r="XFD29" s="0"/>
    </row>
    <row r="30" customFormat="false" ht="12.8" hidden="false" customHeight="false" outlineLevel="0" collapsed="false">
      <c r="B30" s="122" t="n">
        <v>29</v>
      </c>
      <c r="C30" s="135"/>
      <c r="D30" s="136"/>
      <c r="E30" s="137"/>
      <c r="F30" s="135"/>
      <c r="G30" s="137"/>
      <c r="H30" s="123"/>
      <c r="I30" s="124"/>
      <c r="J30" s="125" t="n">
        <f aca="true">NORMSINV(RAND())*20 + 50 + 20</f>
        <v>103.557877943965</v>
      </c>
      <c r="K30" s="124" t="str">
        <f aca="false">IF(SUMIF(Budget!B34:B$35, 29 , Budget!H34:H$35)=0, "", SUMIF(Budget!B34:B$35, 29 , Budget!H34:H$35))</f>
        <v/>
      </c>
      <c r="L30" s="124" t="str">
        <f aca="false">IF(SUMIF(Budget!B46:B$53, 29 , Budget!H46:H$53)=0, "", SUMIF(Budget!B46:B$53, 29 , Budget!H46:H$53))</f>
        <v/>
      </c>
      <c r="M30" s="124" t="str">
        <f aca="false">IF(Budget!B31= 29,(Budget!H31),"")</f>
        <v/>
      </c>
      <c r="N30" s="124" t="str">
        <f aca="false">IF(Budget!B30= 29,(Budget!H30),"")</f>
        <v/>
      </c>
      <c r="O30" s="124" t="str">
        <f aca="false">IF(SUMIF(Budget!B38:B$39, 29 , Budget!H38:H$39)=0, "", SUMIF(Budget!B38:B$39, 29 , Budget!H38:H$39))</f>
        <v/>
      </c>
      <c r="P30" s="124" t="str">
        <f aca="false">IF(SUMIF(Budget!B27:B$28, 29 , Budget!H27:H$28)=0, "", SUMIF(Budget!B27:B$28, 29 , Budget!H27:H$28))</f>
        <v/>
      </c>
      <c r="Q30" s="126"/>
      <c r="R30" s="127"/>
      <c r="S30" s="128" t="n">
        <f aca="false">IF(SUM(C30:Q30) &gt; 0, -SUM(C30:Q30), "-")</f>
        <v>-103.557877943965</v>
      </c>
      <c r="T30" s="138" t="n">
        <f aca="false">IF(S30&lt;0, S30/S$36, "")</f>
        <v>0.0160605083044386</v>
      </c>
      <c r="U30" s="139"/>
      <c r="V30" s="131" t="n">
        <f aca="false">B30</f>
        <v>29</v>
      </c>
      <c r="W30" s="140"/>
      <c r="X30" s="140"/>
      <c r="Z30" s="135"/>
      <c r="AA30" s="136"/>
      <c r="AB30" s="137"/>
      <c r="AC30" s="141" t="str">
        <f aca="false">IF(SUM(Z30:AB30)=0,"-",-SUM(Z30:AB30))</f>
        <v>-</v>
      </c>
      <c r="AD30" s="142" t="s">
        <v>114</v>
      </c>
      <c r="AE30" s="146"/>
      <c r="AF30" s="146"/>
      <c r="AG30" s="146"/>
      <c r="XFC30" s="0"/>
      <c r="XFD30" s="0"/>
    </row>
    <row r="31" customFormat="false" ht="12.8" hidden="false" customHeight="false" outlineLevel="0" collapsed="false">
      <c r="B31" s="122" t="n">
        <v>30</v>
      </c>
      <c r="C31" s="135"/>
      <c r="D31" s="136"/>
      <c r="E31" s="137" t="n">
        <f aca="true">MAX(NORMSINV(RAND())*20 + 50, 0)</f>
        <v>93.7514208224935</v>
      </c>
      <c r="F31" s="135" t="n">
        <v>3.33</v>
      </c>
      <c r="G31" s="137"/>
      <c r="H31" s="123"/>
      <c r="I31" s="124"/>
      <c r="J31" s="125" t="n">
        <f aca="true">NORMSINV(RAND())*20 + 50 + 20</f>
        <v>85.747825109122</v>
      </c>
      <c r="K31" s="124" t="str">
        <f aca="false">IF(SUMIF(Budget!B34:B$35, 29 , Budget!H34:H$35)=0, "", SUMIF(Budget!B34:B$35, 29 , Budget!H34:H$35))</f>
        <v/>
      </c>
      <c r="L31" s="124" t="str">
        <f aca="false">IF(SUMIF(Budget!B46:B$53, 30 , Budget!H46:H$53)=0, "", SUMIF(Budget!B46:B$53, 30 , Budget!H46:H$53))</f>
        <v/>
      </c>
      <c r="M31" s="124" t="str">
        <f aca="false">IF(Budget!B31= 30 ,(Budget!H31),"")</f>
        <v/>
      </c>
      <c r="N31" s="124" t="str">
        <f aca="false">IF(Budget!B30= 30 ,(Budget!H30),"")</f>
        <v/>
      </c>
      <c r="O31" s="124" t="str">
        <f aca="false">IF(SUMIF(Budget!B38:B$39, 30 , Budget!H38:H$39)=0, "", SUMIF(Budget!B38:B$39, 30 , Budget!H38:H$39))</f>
        <v/>
      </c>
      <c r="P31" s="124" t="str">
        <f aca="false">IF(SUMIF(Budget!B27:B$28, 30 , Budget!H27:H$28)=0, "", SUMIF(Budget!B27:B$28, 30 , Budget!H27:H$28))</f>
        <v/>
      </c>
      <c r="Q31" s="126"/>
      <c r="R31" s="176"/>
      <c r="S31" s="128" t="n">
        <f aca="false">IF(SUM(C31:Q31) &gt; 0, -SUM(C31:Q31), "-")</f>
        <v>-182.829245931615</v>
      </c>
      <c r="T31" s="138" t="n">
        <f aca="false">IF(S31&lt;0, S31/S$36, "")</f>
        <v>0.0283544881459216</v>
      </c>
      <c r="U31" s="139" t="n">
        <v>6200</v>
      </c>
      <c r="V31" s="131" t="n">
        <f aca="false">B31</f>
        <v>30</v>
      </c>
      <c r="W31" s="140"/>
      <c r="X31" s="140"/>
      <c r="Z31" s="135"/>
      <c r="AA31" s="136"/>
      <c r="AB31" s="137"/>
      <c r="AC31" s="141" t="str">
        <f aca="false">IF(SUM(Z31:AB31)=0,"-",-SUM(Z31:AB31))</f>
        <v>-</v>
      </c>
      <c r="AD31" s="142" t="s">
        <v>115</v>
      </c>
      <c r="AE31" s="146"/>
      <c r="AF31" s="146"/>
      <c r="AG31" s="146"/>
      <c r="XFC31" s="0"/>
      <c r="XFD31" s="0"/>
    </row>
    <row r="32" customFormat="false" ht="12.8" hidden="false" customHeight="false" outlineLevel="0" collapsed="false">
      <c r="B32" s="187"/>
      <c r="C32" s="179"/>
      <c r="D32" s="180"/>
      <c r="E32" s="181"/>
      <c r="F32" s="179"/>
      <c r="G32" s="181"/>
      <c r="H32" s="179"/>
      <c r="I32" s="180"/>
      <c r="J32" s="181"/>
      <c r="K32" s="180"/>
      <c r="L32" s="180"/>
      <c r="M32" s="180"/>
      <c r="N32" s="180"/>
      <c r="O32" s="180"/>
      <c r="P32" s="180"/>
      <c r="Q32" s="182"/>
      <c r="R32" s="127"/>
      <c r="S32" s="183"/>
      <c r="T32" s="184"/>
      <c r="U32" s="185"/>
      <c r="V32" s="188"/>
      <c r="W32" s="140"/>
      <c r="X32" s="140"/>
      <c r="Z32" s="147"/>
      <c r="AA32" s="148"/>
      <c r="AB32" s="149"/>
      <c r="AC32" s="150"/>
      <c r="AD32" s="151"/>
      <c r="AE32" s="146"/>
      <c r="AF32" s="146"/>
      <c r="AG32" s="146"/>
      <c r="XFC32" s="0"/>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C33" s="0"/>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117</v>
      </c>
      <c r="AC34" s="164" t="s">
        <v>46</v>
      </c>
      <c r="XFC34" s="0"/>
      <c r="XFD34" s="0"/>
    </row>
    <row r="35" customFormat="false" ht="23.85" hidden="false" customHeight="true" outlineLevel="0" collapsed="false">
      <c r="B35" s="166" t="s">
        <v>118</v>
      </c>
      <c r="C35" s="167" t="n">
        <f aca="false">IF((C36)&lt;0, C36/S36,"")</f>
        <v>0.0609554561537639</v>
      </c>
      <c r="D35" s="167" t="n">
        <f aca="false">IF((D36)&lt;0, D36/$S36,"")</f>
        <v>0.0315945647513852</v>
      </c>
      <c r="E35" s="167" t="n">
        <f aca="false">IF((E36)&lt;0, E36/$S36,"")</f>
        <v>0.104867102322099</v>
      </c>
      <c r="F35" s="167" t="n">
        <f aca="false">IF((F36)&lt;0, F36/$S36,"")</f>
        <v>0.00929593080585279</v>
      </c>
      <c r="G35" s="167" t="n">
        <f aca="false">IF((G36)&lt;0, G36/$S36,"")</f>
        <v>0.0312545661026708</v>
      </c>
      <c r="H35" s="167" t="n">
        <f aca="false">IF((H36)&lt;0, H36/$S36,"")</f>
        <v>0.0603601702002393</v>
      </c>
      <c r="I35" s="167" t="n">
        <f aca="false">IF((I36)&lt;0, I36/$S36,"")</f>
        <v>0.0468767140718538</v>
      </c>
      <c r="J35" s="167" t="n">
        <f aca="false">IF((J36)&lt;0, J36/$S36,"")</f>
        <v>0.0848110162092447</v>
      </c>
      <c r="K35" s="167" t="n">
        <f aca="false">IF((K36)&lt;0, K36/$S36,"")</f>
        <v>0.0404421067107479</v>
      </c>
      <c r="L35" s="167" t="n">
        <f aca="false">IF((L36)&lt;0, L36/$S36,"")</f>
        <v>0.0164361485953333</v>
      </c>
      <c r="M35" s="167" t="n">
        <f aca="false">IF((M36)&lt;0, M36/$S36,"")</f>
        <v>0.0075217324671982</v>
      </c>
      <c r="N35" s="167" t="n">
        <f aca="false">IF((N36)&lt;0, N36/$S36,"")</f>
        <v>0.379963805044033</v>
      </c>
      <c r="O35" s="167" t="n">
        <f aca="false">IF((O36)&lt;0, O36/$S36,"")</f>
        <v>0.0155087267364911</v>
      </c>
      <c r="P35" s="167" t="n">
        <f aca="false">IF((P36)&lt;0, P36/$S36,"")</f>
        <v>0.100806723787192</v>
      </c>
      <c r="Q35" s="167" t="n">
        <f aca="false">IF((Q36)&lt;0, Q36/$S36,"")</f>
        <v>0.00930523604189468</v>
      </c>
      <c r="R35" s="167"/>
      <c r="S35" s="164"/>
      <c r="T35" s="164"/>
      <c r="U35" s="164"/>
      <c r="V35" s="164"/>
      <c r="W35" s="164"/>
      <c r="X35" s="165"/>
      <c r="Y35" s="165"/>
      <c r="Z35" s="168" t="str">
        <f aca="false">IF((Z36)&lt;0, Z36/$S36,"")</f>
        <v/>
      </c>
      <c r="AA35" s="168" t="str">
        <f aca="false">IF((AA36)&lt;0, AA36/$S36,"")</f>
        <v/>
      </c>
      <c r="AB35" s="168" t="str">
        <f aca="false">IF((AB36)&lt;0, AB36/$S36,"")</f>
        <v/>
      </c>
      <c r="AC35" s="164"/>
      <c r="XFC35" s="0"/>
      <c r="XFD35" s="0"/>
    </row>
    <row r="36" customFormat="false" ht="12.8" hidden="false" customHeight="false" outlineLevel="0" collapsed="false">
      <c r="B36" s="169" t="s">
        <v>119</v>
      </c>
      <c r="C36" s="170" t="n">
        <f aca="false">IF(SUM(C2:C32) &gt; 0, -SUM(C2:C32), "-")</f>
        <v>-393.03972008443</v>
      </c>
      <c r="D36" s="170" t="n">
        <f aca="false">IF(SUM(D2:D32) &gt; 0, -SUM(D2:D32), "-")</f>
        <v>-203.721203476008</v>
      </c>
      <c r="E36" s="170" t="n">
        <f aca="false">IF(SUM(E2:E32) &gt; 0, -SUM(E2:E32), "-")</f>
        <v>-676.181250104516</v>
      </c>
      <c r="F36" s="170" t="n">
        <f aca="false">IF(SUM(F2:F32) &gt; 0, -SUM(F2:F32), "-")</f>
        <v>-59.94</v>
      </c>
      <c r="G36" s="170" t="n">
        <f aca="false">IF(SUM(G2:G32) &gt; 0, -SUM(G2:G32), "-")</f>
        <v>-201.528898108254</v>
      </c>
      <c r="H36" s="170" t="n">
        <f aca="false">IF(SUM(H2:H32) &gt; 0, -SUM(H2:H32), "-")</f>
        <v>-389.201326619647</v>
      </c>
      <c r="I36" s="170" t="n">
        <f aca="false">IF(SUM(I2:I32) &gt; 0, -SUM(I2:I32), "-")</f>
        <v>-302.260236242061</v>
      </c>
      <c r="J36" s="170" t="n">
        <f aca="false">IF(SUM(J2:J32) &gt; 0, -SUM(J2:J32), "-")</f>
        <v>-546.85995601231</v>
      </c>
      <c r="K36" s="170" t="n">
        <f aca="false">IF(SUM(K2:K32) &gt; 0, -SUM(K2:K32), "-")</f>
        <v>-260.77</v>
      </c>
      <c r="L36" s="170" t="n">
        <f aca="false">IF(SUM(L2:L32) &gt; 0, -SUM(L2:L32), "-")</f>
        <v>-105.98</v>
      </c>
      <c r="M36" s="170" t="n">
        <f aca="false">IF(SUM(M2:M32) &gt; 0, -SUM(M2:M32), "-")</f>
        <v>-48.5</v>
      </c>
      <c r="N36" s="170" t="n">
        <f aca="false">IF(SUM(N2:N32) &gt; 0, -SUM(N2:N32), "-")</f>
        <v>-2450</v>
      </c>
      <c r="O36" s="170" t="n">
        <f aca="false">IF(SUM(O2:O32) &gt; 0, -SUM(O2:O32), "-")</f>
        <v>-100</v>
      </c>
      <c r="P36" s="170" t="n">
        <f aca="false">IF(SUM(P2:P32) &gt; 0, -SUM(P2:P32), "-")</f>
        <v>-650</v>
      </c>
      <c r="Q36" s="170" t="n">
        <f aca="false">IF(SUM(Q2:Q32) &gt; 0, -SUM(Q2:Q32), "-")</f>
        <v>-60</v>
      </c>
      <c r="R36" s="170"/>
      <c r="S36" s="171" t="n">
        <f aca="false">IF(SUM(S2:S32) &lt; 0, SUM(S2:S32), "-")</f>
        <v>-6447.98259064723</v>
      </c>
      <c r="T36" s="171"/>
      <c r="U36" s="171" t="n">
        <f aca="false">IF(SUM(U2:U32) &gt; 0, SUM(U2:U32), "-")</f>
        <v>6225</v>
      </c>
      <c r="V36" s="171" t="n">
        <f aca="false">IF(ISNUMBER(U36),SUM(S36:U36),"-")</f>
        <v>-222.982590647225</v>
      </c>
      <c r="W36" s="171"/>
      <c r="Z36" s="170" t="str">
        <f aca="false">IF(SUM(Z2:Z32) &gt; 0, 0-SUM(Z2:Z32), "-")</f>
        <v>-</v>
      </c>
      <c r="AA36" s="170" t="str">
        <f aca="false">IF(SUM(AA2:AA32) &gt; 0, 0-SUM(AA2:AA32), "-")</f>
        <v>-</v>
      </c>
      <c r="AB36" s="170" t="str">
        <f aca="false">IF(SUM(AB2:AB32) &gt; 0, 0-SUM(AB2:AB32), "-")</f>
        <v>-</v>
      </c>
      <c r="AC36" s="172" t="str">
        <f aca="false">IF(SUM(AC2:AC32) &lt; 0, SUM(AC2:AC32), "-")</f>
        <v>-</v>
      </c>
      <c r="XFC36" s="0"/>
      <c r="XFD36" s="0"/>
    </row>
    <row r="37" customFormat="false" ht="12.8" hidden="false" customHeight="false" outlineLevel="0" collapsed="false">
      <c r="B37" s="173" t="s">
        <v>120</v>
      </c>
      <c r="C37" s="170" t="n">
        <f aca="false">IF(SUM(C2:C32) &gt; 0, -SUM(C2:C32)/30, "")</f>
        <v>-13.1013240028143</v>
      </c>
      <c r="D37" s="170" t="n">
        <f aca="false">IF(SUM(D2:D32) &gt; 0, -SUM(D2:D32)/30, "")</f>
        <v>-6.7907067825336</v>
      </c>
      <c r="E37" s="170" t="n">
        <f aca="false">IF(SUM(E2:E32) &gt; 0, -SUM(E2:E32)/30, "")</f>
        <v>-22.5393750034839</v>
      </c>
      <c r="F37" s="170" t="n">
        <f aca="false">IF(SUM(F2:F32) &gt; 0, -SUM(F2:F32)/30, "")</f>
        <v>-1.998</v>
      </c>
      <c r="G37" s="170" t="n">
        <f aca="false">IF(SUM(G2:G32) &gt; 0, -SUM(G2:G32)/30, "")</f>
        <v>-6.7176299369418</v>
      </c>
      <c r="H37" s="170" t="n">
        <f aca="false">IF(SUM(H2:H32) &gt; 0, -SUM(H2:H32)/30, "")</f>
        <v>-12.9733775539882</v>
      </c>
      <c r="I37" s="170" t="n">
        <f aca="false">IF(SUM(I2:I32) &gt; 0, -SUM(I2:I32)/30, "")</f>
        <v>-10.0753412080687</v>
      </c>
      <c r="J37" s="170" t="n">
        <f aca="false">IF(SUM(J2:J32) &gt; 0, -SUM(J2:J32)/30, "")</f>
        <v>-18.2286652004103</v>
      </c>
      <c r="K37" s="170" t="n">
        <f aca="false">IF(SUM(K2:K32) &gt; 0, -SUM(K2:K32)/30, "")</f>
        <v>-8.69233333333333</v>
      </c>
      <c r="L37" s="170" t="n">
        <f aca="false">IF(SUM(L2:L32) &gt; 0, -SUM(L2:L32)/30, "")</f>
        <v>-3.53266666666667</v>
      </c>
      <c r="M37" s="170" t="n">
        <f aca="false">IF(SUM(M2:M32) &gt; 0, -SUM(M2:M32)/30, "")</f>
        <v>-1.61666666666667</v>
      </c>
      <c r="N37" s="170" t="n">
        <f aca="false">IF(SUM(N2:N32) &gt; 0, -SUM(N2:N32)/30, "")</f>
        <v>-81.6666666666667</v>
      </c>
      <c r="O37" s="170" t="n">
        <f aca="false">IF(SUM(O2:O32) &gt; 0, -SUM(O2:O32)/30, "")</f>
        <v>-3.33333333333333</v>
      </c>
      <c r="P37" s="170" t="n">
        <f aca="false">IF(SUM(P2:P32) &gt; 0, -SUM(P2:P32)/30, "")</f>
        <v>-21.6666666666667</v>
      </c>
      <c r="Q37" s="170" t="n">
        <f aca="false">IF(SUM(Q2:Q32) &gt; 0, -SUM(Q2:Q32)/30, "")</f>
        <v>-2</v>
      </c>
      <c r="R37" s="170"/>
      <c r="S37" s="174" t="n">
        <f aca="false">IF(SUM(S2:S32) &lt; 0, SUM(S2:S32)/30, "")</f>
        <v>-214.932753021574</v>
      </c>
      <c r="T37" s="174"/>
      <c r="U37" s="174" t="n">
        <f aca="false">IF(SUM(U2:U32) &gt; 0, SUM(U2:U32)/30, "")</f>
        <v>207.5</v>
      </c>
      <c r="V37" s="174" t="n">
        <f aca="false">IF(ISNUMBER(U37),SUM(S37:U37),"")</f>
        <v>-7.43275302157417</v>
      </c>
      <c r="W37" s="174"/>
      <c r="Z37" s="170" t="str">
        <f aca="false">IF(SUM(Z2:Z32) &gt; 0, 0-SUM(Z2:Z32)/30, "")</f>
        <v/>
      </c>
      <c r="AA37" s="170" t="str">
        <f aca="false">IF(SUM(AA2:AA32) &gt; 0, 0-SUM(AA2:AA32)/30, "")</f>
        <v/>
      </c>
      <c r="AB37" s="170" t="str">
        <f aca="false">IF(SUM(AB2:AB32) &gt; 0, 0-SUM(AB2:AB32)/30, "")</f>
        <v/>
      </c>
      <c r="AC37" s="174" t="str">
        <f aca="false">IF(SUM(AC2:AC32) &lt; 0, SUM(AC2:AC32)/30, "")</f>
        <v/>
      </c>
      <c r="XFC37" s="0"/>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C2:Q32">
    <cfRule type="dataBar" priority="4">
      <dataBar showValue="1" minLength="0" maxLength="100">
        <cfvo type="min" val="0"/>
        <cfvo type="max" val="0"/>
        <color rgb="FFAFD095"/>
      </dataBar>
      <extLst>
        <ext xmlns:x14="http://schemas.microsoft.com/office/spreadsheetml/2009/9/main" uri="{B025F937-C7B1-47D3-B67F-A62EFF666E3E}">
          <x14:id>{C09CFD6B-17B5-4DD1-8172-E47F63CDC044}</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C09CFD6B-17B5-4DD1-8172-E47F63CDC044}">
            <x14:dataBar minLength="0" maxLength="100" axisPosition="automatic" gradient="true">
              <x14:cfvo type="autoMin"/>
              <x14:cfvo type="autoMax"/>
              <x14:negativeFillColor rgb="FFFF0000"/>
              <x14:axisColor rgb="FF000000"/>
            </x14:dataBar>
          </x14:cfRule>
          <xm:sqref>C2:Q32</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U2" activeCellId="0" sqref="U2"/>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20</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81</v>
      </c>
      <c r="AA1" s="118"/>
      <c r="AB1" s="118"/>
      <c r="AC1" s="119" t="s">
        <v>5</v>
      </c>
      <c r="AD1" s="119"/>
      <c r="AE1" s="119"/>
    </row>
    <row r="2" s="24" customFormat="true" ht="14.15" hidden="false" customHeight="true" outlineLevel="0" collapsed="false">
      <c r="B2" s="122" t="n">
        <v>1</v>
      </c>
      <c r="C2" s="123"/>
      <c r="D2" s="124"/>
      <c r="E2" s="125"/>
      <c r="F2" s="123" t="n">
        <v>3.33</v>
      </c>
      <c r="G2" s="125"/>
      <c r="H2" s="123"/>
      <c r="I2" s="124"/>
      <c r="J2" s="125"/>
      <c r="K2" s="124" t="n">
        <f aca="false">IF(SUMIF(Budget!B34:B$35, 1 , Budget!I34:I$35)=0, "", SUMIF(Budget!B34:B$35, 1 , Budget!I34:I$35))</f>
        <v>75</v>
      </c>
      <c r="L2" s="124" t="str">
        <f aca="false">IF(SUMIF(Budget!B46:B$53, 1 , Budget!I46:I$53)=0, "", SUMIF(Budget!B46:B$53, 1 , Budget!I46:I$53))</f>
        <v/>
      </c>
      <c r="M2" s="124" t="str">
        <f aca="false">IF(Budget!B31= 1 ,(Budget!I31),"")</f>
        <v/>
      </c>
      <c r="N2" s="124" t="n">
        <f aca="false">IF(Budget!B30= 1 ,(Budget!I30),"")</f>
        <v>2450</v>
      </c>
      <c r="O2" s="124" t="str">
        <f aca="false">IF(SUMIF(Budget!B38:B$39, 1 , Budget!I38:I$39)=0, "", SUMIF(Budget!B38:B$39, 1 , Budget!I38:I$39))</f>
        <v/>
      </c>
      <c r="P2" s="124" t="str">
        <f aca="false">IF(SUMIF(Budget!B27:B$28, 1 , Budget!I27:I$28)=0, "", SUMIF(Budget!B27:B$28, 1 , Budget!I27:I$28))</f>
        <v/>
      </c>
      <c r="Q2" s="126"/>
      <c r="R2" s="127"/>
      <c r="S2" s="128" t="n">
        <f aca="false">IF(SUM(C2:Q2) &gt; 0, -SUM(C2:Q2), "-")</f>
        <v>-2528.33</v>
      </c>
      <c r="T2" s="129" t="n">
        <f aca="false">IF(S2&lt;0, S2/S$36, "")</f>
        <v>0.440353187510109</v>
      </c>
      <c r="U2" s="130"/>
      <c r="V2" s="131" t="n">
        <f aca="false">B2</f>
        <v>1</v>
      </c>
      <c r="W2" s="132" t="s">
        <v>82</v>
      </c>
      <c r="X2" s="132"/>
      <c r="Z2" s="123"/>
      <c r="AA2" s="124"/>
      <c r="AB2" s="125"/>
      <c r="AC2" s="126" t="str">
        <f aca="false">IF(SUM(Z2:AB2)=0,"-",-SUM(Z2:AB2))</f>
        <v>-</v>
      </c>
      <c r="AD2" s="133" t="s">
        <v>83</v>
      </c>
      <c r="AE2" s="134" t="s">
        <v>84</v>
      </c>
      <c r="AF2" s="134"/>
      <c r="AG2" s="103" t="s">
        <v>70</v>
      </c>
      <c r="XFC2" s="0"/>
      <c r="XFD2" s="0"/>
    </row>
    <row r="3" customFormat="false" ht="12.8" hidden="false" customHeight="true" outlineLevel="0" collapsed="false">
      <c r="B3" s="122" t="n">
        <v>2</v>
      </c>
      <c r="C3" s="135"/>
      <c r="D3" s="136"/>
      <c r="E3" s="137"/>
      <c r="F3" s="135"/>
      <c r="G3" s="137"/>
      <c r="H3" s="123"/>
      <c r="I3" s="124"/>
      <c r="J3" s="125"/>
      <c r="K3" s="124" t="str">
        <f aca="false">IF(SUMIF(Budget!B34:B$35, 2 , Budget!I34:I$35)=0, "", SUMIF(Budget!B34:B$35, 2 , Budget!I34:I$35))</f>
        <v/>
      </c>
      <c r="L3" s="124" t="n">
        <f aca="false">IF(SUMIF(Budget!B46:B$53, 2 , Budget!I46:I$53)=0, "", SUMIF(Budget!B46:B$53, 2 , Budget!I46:I$53))</f>
        <v>10.99</v>
      </c>
      <c r="M3" s="124" t="str">
        <f aca="false">IF(Budget!B31= 2 ,(Budget!I31),"")</f>
        <v/>
      </c>
      <c r="N3" s="124" t="str">
        <f aca="false">IF(Budget!B30= 2 ,(Budget!I30),"")</f>
        <v/>
      </c>
      <c r="O3" s="124" t="str">
        <f aca="false">IF(SUMIF(Budget!B38:B$39, 2 , Budget!I38:I$39)=0, "", SUMIF(Budget!B38:B$39, 2 , Budget!I38:I$39))</f>
        <v/>
      </c>
      <c r="P3" s="124" t="str">
        <f aca="false">IF(SUMIF(Budget!B27:B$28, 2 , Budget!I27:I$28)=0, "", SUMIF(Budget!B27:B$28, 2 , Budget!I27:I$28))</f>
        <v/>
      </c>
      <c r="Q3" s="126"/>
      <c r="R3" s="127"/>
      <c r="S3" s="128" t="n">
        <f aca="false">IF(SUM(C3:Q3) &gt; 0, -SUM(C3:Q3), "-")</f>
        <v>-10.99</v>
      </c>
      <c r="T3" s="138" t="n">
        <f aca="false">IF(S3&lt;0, S3/S$36, "")</f>
        <v>0.00191410200833598</v>
      </c>
      <c r="U3" s="139"/>
      <c r="V3" s="131" t="n">
        <f aca="false">B3</f>
        <v>2</v>
      </c>
      <c r="W3" s="140" t="s">
        <v>85</v>
      </c>
      <c r="X3" s="140"/>
      <c r="Z3" s="135"/>
      <c r="AA3" s="136"/>
      <c r="AB3" s="137"/>
      <c r="AC3" s="141" t="str">
        <f aca="false">IF(SUM(Z3:AB3)=0,"-",-SUM(Z3:AB3))</f>
        <v>-</v>
      </c>
      <c r="AD3" s="142" t="s">
        <v>86</v>
      </c>
      <c r="AE3" s="143"/>
      <c r="XFC3" s="0"/>
      <c r="XFD3" s="0"/>
    </row>
    <row r="4" customFormat="false" ht="12.8" hidden="false" customHeight="false" outlineLevel="0" collapsed="false">
      <c r="B4" s="122" t="n">
        <v>3</v>
      </c>
      <c r="C4" s="135" t="n">
        <f aca="true">MAX(NORMSINV(RAND())*20 + 50, 0)</f>
        <v>32.2616708687092</v>
      </c>
      <c r="D4" s="136"/>
      <c r="E4" s="137" t="n">
        <f aca="true">MAX(NORMSINV(RAND())*20 + 50, 0)</f>
        <v>62.2899269710401</v>
      </c>
      <c r="F4" s="135" t="n">
        <v>3.33</v>
      </c>
      <c r="G4" s="137" t="n">
        <f aca="true">NORMSINV(RAND())*10 + 20 + 10</f>
        <v>18.5200140359746</v>
      </c>
      <c r="H4" s="123"/>
      <c r="I4" s="124"/>
      <c r="J4" s="125"/>
      <c r="K4" s="124" t="str">
        <f aca="false">IF(SUMIF(Budget!B34:B$35, 3 , Budget!I34:I$35)=0, "", SUMIF(Budget!B34:B$35, 3 , Budget!I34:I$35))</f>
        <v/>
      </c>
      <c r="L4" s="124" t="str">
        <f aca="false">IF(SUMIF(Budget!B46:B$53, 3 , Budget!I46:I$53)=0, "", SUMIF(Budget!B46:B$53, 3 , Budget!I46:I$53))</f>
        <v/>
      </c>
      <c r="M4" s="124" t="str">
        <f aca="false">IF(Budget!B31= 3 ,(Budget!I31),"")</f>
        <v/>
      </c>
      <c r="N4" s="124" t="str">
        <f aca="false">IF(Budget!B30= 3 ,(Budget!I30),"")</f>
        <v/>
      </c>
      <c r="O4" s="124" t="n">
        <f aca="false">IF(SUMIF(Budget!B38:B$39, 3 , Budget!I38:I$39)=0, "", SUMIF(Budget!B38:B$39, 3 , Budget!I38:I$39))</f>
        <v>100</v>
      </c>
      <c r="P4" s="124" t="str">
        <f aca="false">IF(SUMIF(Budget!B27:B$28, 3 , Budget!I27:I$28)=0, "", SUMIF(Budget!B27:B$28, 3 , Budget!I27:I$28))</f>
        <v/>
      </c>
      <c r="Q4" s="126"/>
      <c r="R4" s="127"/>
      <c r="S4" s="128" t="n">
        <f aca="false">IF(SUM(C4:Q4) &gt; 0, -SUM(C4:Q4), "-")</f>
        <v>-216.401611875724</v>
      </c>
      <c r="T4" s="138" t="n">
        <f aca="false">IF(S4&lt;0, S4/S$36, "")</f>
        <v>0.037690151037167</v>
      </c>
      <c r="U4" s="139"/>
      <c r="V4" s="131" t="n">
        <f aca="false">B4</f>
        <v>3</v>
      </c>
      <c r="W4" s="140"/>
      <c r="X4" s="140"/>
      <c r="Z4" s="135"/>
      <c r="AA4" s="136"/>
      <c r="AB4" s="137"/>
      <c r="AC4" s="141" t="str">
        <f aca="false">IF(SUM(Z4:AB4)=0,"-",-SUM(Z4:AB4))</f>
        <v>-</v>
      </c>
      <c r="AD4" s="142" t="s">
        <v>87</v>
      </c>
      <c r="AE4" s="144" t="str">
        <f aca="false">IF((AG2="YES"),"Spent", "")</f>
        <v/>
      </c>
      <c r="AF4" s="59" t="str">
        <f aca="false">IF(AG2="YES", IF(SUM(AC2:AC32) &lt; 0, IF(COUNT(AC2:AC32)=0, "Error: No Data", SUM(AC2:AC32) / COUNT(AC2:AC32)), ""), "")</f>
        <v/>
      </c>
      <c r="AG4" s="1" t="str">
        <f aca="false">IF((AG2="YES"),"per day.", "")</f>
        <v/>
      </c>
      <c r="XFC4" s="0"/>
      <c r="XFD4" s="0"/>
    </row>
    <row r="5" customFormat="false" ht="12.8" hidden="false" customHeight="false" outlineLevel="0" collapsed="false">
      <c r="B5" s="122" t="n">
        <v>4</v>
      </c>
      <c r="C5" s="135"/>
      <c r="D5" s="136"/>
      <c r="E5" s="137" t="n">
        <f aca="true">MAX(NORMSINV(RAND())*20 + 50, 0)</f>
        <v>54.9959631738391</v>
      </c>
      <c r="F5" s="135" t="n">
        <v>3.33</v>
      </c>
      <c r="G5" s="137"/>
      <c r="H5" s="123" t="n">
        <f aca="true">NORMSINV(RAND())*20 + 50 + 20</f>
        <v>81.8333611212585</v>
      </c>
      <c r="I5" s="124"/>
      <c r="J5" s="125"/>
      <c r="K5" s="124" t="str">
        <f aca="false">IF(SUMIF(Budget!B34:B$35, 4 , Budget!I34:I$35)=0, "", SUMIF(Budget!B34:B$35, 4 , Budget!I34:I$35))</f>
        <v/>
      </c>
      <c r="L5" s="124" t="str">
        <f aca="false">IF(SUMIF(Budget!B46:B$53, 4 , Budget!I46:I$53)=0, "", SUMIF(Budget!B46:B$53, 4 , Budget!I46:I$53))</f>
        <v/>
      </c>
      <c r="M5" s="124" t="str">
        <f aca="false">IF(Budget!B31= 4 ,(Budget!I31),"")</f>
        <v/>
      </c>
      <c r="N5" s="124" t="str">
        <f aca="false">IF(Budget!B30= 4 ,(Budget!I30),"")</f>
        <v/>
      </c>
      <c r="O5" s="124" t="str">
        <f aca="false">IF(SUMIF(Budget!B38:B$39, 4 , Budget!I38:I$39)=0, "", SUMIF(Budget!B38:B$39, 4 , Budget!I38:I$39))</f>
        <v/>
      </c>
      <c r="P5" s="124" t="str">
        <f aca="false">IF(SUMIF(Budget!B27:B$28, 4 , Budget!I27:I$28)=0, "", SUMIF(Budget!B27:B$28, 4 , Budget!I27:I$28))</f>
        <v/>
      </c>
      <c r="Q5" s="126"/>
      <c r="R5" s="127"/>
      <c r="S5" s="128" t="n">
        <f aca="false">IF(SUM(C5:Q5) &gt; 0, -SUM(C5:Q5), "-")</f>
        <v>-140.159324295098</v>
      </c>
      <c r="T5" s="138" t="n">
        <f aca="false">IF(S5&lt;0, S5/S$36, "")</f>
        <v>0.0244112142056651</v>
      </c>
      <c r="U5" s="139"/>
      <c r="V5" s="131" t="n">
        <f aca="false">B5</f>
        <v>4</v>
      </c>
      <c r="W5" s="140"/>
      <c r="X5" s="140"/>
      <c r="Z5" s="135"/>
      <c r="AA5" s="136"/>
      <c r="AB5" s="137"/>
      <c r="AC5" s="141" t="str">
        <f aca="false">IF(SUM(Z5:AB5)=0,"-",-SUM(Z5:AB5))</f>
        <v>-</v>
      </c>
      <c r="AD5" s="142" t="s">
        <v>88</v>
      </c>
      <c r="XFC5" s="0"/>
      <c r="XFD5" s="0"/>
    </row>
    <row r="6" customFormat="false" ht="12.8" hidden="false" customHeight="false" outlineLevel="0" collapsed="false">
      <c r="B6" s="122" t="n">
        <v>5</v>
      </c>
      <c r="C6" s="135" t="n">
        <f aca="true">MAX(NORMSINV(RAND())*20 + 50, 0)</f>
        <v>38.7988768425045</v>
      </c>
      <c r="D6" s="136"/>
      <c r="E6" s="137"/>
      <c r="F6" s="135" t="n">
        <v>3.33</v>
      </c>
      <c r="G6" s="137"/>
      <c r="H6" s="123" t="n">
        <f aca="true">NORMSINV(RAND())*20 + 50 + 20</f>
        <v>56.0936730626443</v>
      </c>
      <c r="I6" s="124" t="n">
        <f aca="true">NORMSINV(RAND())*20 + 50 + 20</f>
        <v>93.0155065098392</v>
      </c>
      <c r="J6" s="125" t="n">
        <f aca="true">NORMSINV(RAND())*20 + 50 + 20</f>
        <v>101.63890612428</v>
      </c>
      <c r="K6" s="124" t="str">
        <f aca="false">IF(SUMIF(Budget!B34:B$35, 5 , Budget!I34:I$35)=0, "", SUMIF(Budget!B34:B$35, 5 , Budget!I34:I$35))</f>
        <v/>
      </c>
      <c r="L6" s="124" t="str">
        <f aca="false">IF(SUMIF(Budget!B46:B$53, 5 , Budget!I46:I$53)=0, "", SUMIF(Budget!B46:B$53, 5 , Budget!I46:I$53))</f>
        <v/>
      </c>
      <c r="M6" s="124" t="str">
        <f aca="false">IF(Budget!B31= 5 ,(Budget!I31),"")</f>
        <v/>
      </c>
      <c r="N6" s="124" t="str">
        <f aca="false">IF(Budget!B30= 5 ,(Budget!I30),"")</f>
        <v/>
      </c>
      <c r="O6" s="124" t="str">
        <f aca="false">IF(SUMIF(Budget!B38:B$39, 5 , Budget!I38:I$39)=0, "", SUMIF(Budget!B38:B$39, 5 , Budget!I38:I$39))</f>
        <v/>
      </c>
      <c r="P6" s="124" t="str">
        <f aca="false">IF(SUMIF(Budget!B27:B$28, 5 , Budget!I27:I$28)=0, "", SUMIF(Budget!B27:B$28, 5 , Budget!I27:I$28))</f>
        <v/>
      </c>
      <c r="Q6" s="126" t="n">
        <f aca="false">RANDBETWEEN(1, 20) * 10</f>
        <v>10</v>
      </c>
      <c r="R6" s="127"/>
      <c r="S6" s="128" t="n">
        <f aca="false">IF(SUM(C6:Q6) &gt; 0, -SUM(C6:Q6), "-")</f>
        <v>-302.876962539268</v>
      </c>
      <c r="T6" s="138" t="n">
        <f aca="false">IF(S6&lt;0, S6/S$36, "")</f>
        <v>0.0527513559849967</v>
      </c>
      <c r="U6" s="139"/>
      <c r="V6" s="131" t="n">
        <f aca="false">B6</f>
        <v>5</v>
      </c>
      <c r="W6" s="140"/>
      <c r="X6" s="140"/>
      <c r="Z6" s="135"/>
      <c r="AA6" s="136"/>
      <c r="AB6" s="137"/>
      <c r="AC6" s="141" t="str">
        <f aca="false">IF(SUM(Z6:AB6)=0,"-",-SUM(Z6:AB6))</f>
        <v>-</v>
      </c>
      <c r="AD6" s="142" t="s">
        <v>89</v>
      </c>
      <c r="AE6" s="145" t="s">
        <v>72</v>
      </c>
      <c r="XFC6" s="0"/>
      <c r="XFD6" s="0"/>
    </row>
    <row r="7" customFormat="false" ht="12.8" hidden="false" customHeight="true" outlineLevel="0" collapsed="false">
      <c r="B7" s="122" t="n">
        <v>6</v>
      </c>
      <c r="C7" s="135"/>
      <c r="D7" s="136"/>
      <c r="E7" s="137"/>
      <c r="F7" s="135"/>
      <c r="G7" s="137"/>
      <c r="H7" s="123"/>
      <c r="I7" s="124"/>
      <c r="J7" s="125"/>
      <c r="K7" s="124" t="str">
        <f aca="false">IF(SUMIF(Budget!B34:B$35, 6 , Budget!I34:I$35)=0, "", SUMIF(Budget!B34:B$35, 6 , Budget!I34:I$35))</f>
        <v/>
      </c>
      <c r="L7" s="124" t="str">
        <f aca="false">IF(SUMIF(Budget!B46:B$53, 6 , Budget!I46:I$53)=0, "", SUMIF(Budget!B46:B$53, 6 , Budget!I46:I$53))</f>
        <v/>
      </c>
      <c r="M7" s="124" t="str">
        <f aca="false">IF(Budget!B31= 6 ,(Budget!I31),"")</f>
        <v/>
      </c>
      <c r="N7" s="124" t="str">
        <f aca="false">IF(Budget!B30= 6 ,(Budget!I30),"")</f>
        <v/>
      </c>
      <c r="O7" s="124" t="str">
        <f aca="false">IF(SUMIF(Budget!B38:B$39, 6 , Budget!I38:I$39)=0, "", SUMIF(Budget!B38:B$39, 6 , Budget!I38:I$39))</f>
        <v/>
      </c>
      <c r="P7" s="124" t="str">
        <f aca="false">IF(SUMIF(Budget!B27:B$28, 6 , Budget!I27:I$28)=0, "", SUMIF(Budget!B27:B$28, 6 , Budget!I27:I$28))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90</v>
      </c>
      <c r="AE7" s="146" t="s">
        <v>91</v>
      </c>
      <c r="AF7" s="146"/>
      <c r="AG7" s="146"/>
      <c r="XFC7" s="0"/>
      <c r="XFD7" s="0"/>
    </row>
    <row r="8" customFormat="false" ht="12.8" hidden="false" customHeight="false" outlineLevel="0" collapsed="false">
      <c r="B8" s="122" t="n">
        <v>7</v>
      </c>
      <c r="C8" s="135"/>
      <c r="D8" s="136"/>
      <c r="E8" s="137" t="n">
        <f aca="true">MAX(NORMSINV(RAND())*20 + 50, 0)</f>
        <v>32.790421891012</v>
      </c>
      <c r="F8" s="135"/>
      <c r="G8" s="137"/>
      <c r="H8" s="123"/>
      <c r="I8" s="124"/>
      <c r="J8" s="125"/>
      <c r="K8" s="124" t="str">
        <f aca="false">IF(SUMIF(Budget!B34:B$35, 7 , Budget!I34:I$35)=0, "", SUMIF(Budget!B34:B$35, 7 , Budget!I34:I$35))</f>
        <v/>
      </c>
      <c r="L8" s="124" t="str">
        <f aca="false">IF(SUMIF(Budget!B46:B$53, 7 , Budget!I46:I$53)=0, "", SUMIF(Budget!B46:B$53, 7 , Budget!I46:I$53))</f>
        <v/>
      </c>
      <c r="M8" s="124" t="str">
        <f aca="false">IF(Budget!B31= 7 ,(Budget!I31),"")</f>
        <v/>
      </c>
      <c r="N8" s="124" t="str">
        <f aca="false">IF(Budget!B30= 7 ,(Budget!I30),"")</f>
        <v/>
      </c>
      <c r="O8" s="124" t="str">
        <f aca="false">IF(SUMIF(Budget!B38:B$39, 7 , Budget!I38:I$39)=0, "", SUMIF(Budget!B38:B$39, 7 , Budget!I38:I$39))</f>
        <v/>
      </c>
      <c r="P8" s="124" t="str">
        <f aca="false">IF(SUMIF(Budget!B27:B$28, 7 , Budget!I27:I$28)=0, "", SUMIF(Budget!B27:B$28, 7 , Budget!I27:I$28))</f>
        <v/>
      </c>
      <c r="Q8" s="126"/>
      <c r="R8" s="127"/>
      <c r="S8" s="128" t="n">
        <f aca="false">IF(SUM(C8:Q8) &gt; 0, -SUM(C8:Q8), "-")</f>
        <v>-32.790421891012</v>
      </c>
      <c r="T8" s="138" t="n">
        <f aca="false">IF(S8&lt;0, S8/S$36, "")</f>
        <v>0.00571102933537489</v>
      </c>
      <c r="U8" s="139"/>
      <c r="V8" s="131" t="n">
        <f aca="false">B8</f>
        <v>7</v>
      </c>
      <c r="W8" s="140"/>
      <c r="X8" s="140"/>
      <c r="Z8" s="135" t="n">
        <v>600</v>
      </c>
      <c r="AA8" s="136" t="n">
        <v>270</v>
      </c>
      <c r="AB8" s="137"/>
      <c r="AC8" s="141" t="n">
        <f aca="false">IF(SUM(Z8:AB8)=0,"-",-SUM(Z8:AB8))</f>
        <v>-870</v>
      </c>
      <c r="AD8" s="142" t="s">
        <v>92</v>
      </c>
      <c r="AE8" s="146"/>
      <c r="AF8" s="146"/>
      <c r="AG8" s="146"/>
      <c r="XFC8" s="0"/>
      <c r="XFD8" s="0"/>
    </row>
    <row r="9" customFormat="false" ht="12.8" hidden="false" customHeight="false" outlineLevel="0" collapsed="false">
      <c r="B9" s="122" t="n">
        <v>8</v>
      </c>
      <c r="C9" s="135"/>
      <c r="D9" s="136"/>
      <c r="E9" s="137"/>
      <c r="F9" s="135" t="n">
        <v>3.33</v>
      </c>
      <c r="G9" s="137" t="n">
        <f aca="true">NORMSINV(RAND())*10 + 20 + 10</f>
        <v>32.651791990494</v>
      </c>
      <c r="H9" s="123"/>
      <c r="I9" s="124" t="n">
        <f aca="true">NORMSINV(RAND())*20 + 50 + 20</f>
        <v>66.1003073847098</v>
      </c>
      <c r="J9" s="125" t="n">
        <f aca="true">NORMSINV(RAND())*20 + 50 + 20</f>
        <v>29.4273683736272</v>
      </c>
      <c r="K9" s="124" t="str">
        <f aca="false">IF(SUMIF(Budget!B34:B$35, 8 , Budget!I34:I$35)=0, "", SUMIF(Budget!B34:B$35, 8 , Budget!I34:I$35))</f>
        <v/>
      </c>
      <c r="L9" s="124" t="str">
        <f aca="false">IF(SUMIF(Budget!B46:B$53, 8 , Budget!I46:I$53)=0, "", SUMIF(Budget!B46:B$53, 8 , Budget!I46:I$53))</f>
        <v/>
      </c>
      <c r="M9" s="124" t="str">
        <f aca="false">IF(Budget!B31= 8 ,(Budget!I31),"")</f>
        <v/>
      </c>
      <c r="N9" s="124" t="str">
        <f aca="false">IF(Budget!B30= 8 ,(Budget!I30),"")</f>
        <v/>
      </c>
      <c r="O9" s="124" t="str">
        <f aca="false">IF(SUMIF(Budget!B38:B$39, 8 , Budget!I38:I$39)=0, "", SUMIF(Budget!B38:B$39, 8 , Budget!I38:I$39))</f>
        <v/>
      </c>
      <c r="P9" s="124" t="str">
        <f aca="false">IF(SUMIF(Budget!B27:B$28, 8 , Budget!I27:I$28)=0, "", SUMIF(Budget!B27:B$28, 8 , Budget!I27:I$28))</f>
        <v/>
      </c>
      <c r="Q9" s="126"/>
      <c r="R9" s="127"/>
      <c r="S9" s="128" t="n">
        <f aca="false">IF(SUM(C9:Q9) &gt; 0, -SUM(C9:Q9), "-")</f>
        <v>-131.509467748831</v>
      </c>
      <c r="T9" s="138" t="n">
        <f aca="false">IF(S9&lt;0, S9/S$36, "")</f>
        <v>0.0229046893842796</v>
      </c>
      <c r="U9" s="139"/>
      <c r="V9" s="131" t="n">
        <f aca="false">B9</f>
        <v>8</v>
      </c>
      <c r="W9" s="140"/>
      <c r="X9" s="140"/>
      <c r="Z9" s="135"/>
      <c r="AA9" s="136"/>
      <c r="AB9" s="137"/>
      <c r="AC9" s="141" t="str">
        <f aca="false">IF(SUM(Z9:AB9)=0,"-",-SUM(Z9:AB9))</f>
        <v>-</v>
      </c>
      <c r="AD9" s="142" t="s">
        <v>93</v>
      </c>
      <c r="AE9" s="146"/>
      <c r="AF9" s="146"/>
      <c r="AG9" s="146"/>
      <c r="XFC9" s="0"/>
      <c r="XFD9" s="0"/>
    </row>
    <row r="10" customFormat="false" ht="12.8" hidden="false" customHeight="false" outlineLevel="0" collapsed="false">
      <c r="B10" s="122" t="n">
        <v>9</v>
      </c>
      <c r="C10" s="135"/>
      <c r="D10" s="136" t="n">
        <f aca="true">MAX(NORMSINV(RAND())*20 + 50, 0)</f>
        <v>21.0919290034552</v>
      </c>
      <c r="E10" s="137" t="n">
        <f aca="true">MAX(NORMSINV(RAND())*20 + 50, 0)</f>
        <v>76.8779276960947</v>
      </c>
      <c r="F10" s="135"/>
      <c r="G10" s="137"/>
      <c r="H10" s="123"/>
      <c r="I10" s="124"/>
      <c r="J10" s="125"/>
      <c r="K10" s="124" t="str">
        <f aca="false">IF(SUMIF(Budget!B34:B$35, 9 , Budget!I34:I$35)=0, "", SUMIF(Budget!B34:B$35, 9 , Budget!I34:I$35))</f>
        <v/>
      </c>
      <c r="L10" s="124" t="str">
        <f aca="false">IF(SUMIF(Budget!B46:B$53, 9 , Budget!I46:I$53)=0, "", SUMIF(Budget!B46:B$53, 9 , Budget!I46:I$53))</f>
        <v/>
      </c>
      <c r="M10" s="124" t="str">
        <f aca="false">IF(Budget!B31= 9 ,(Budget!I31),"")</f>
        <v/>
      </c>
      <c r="N10" s="124" t="str">
        <f aca="false">IF(Budget!B30= 9 ,(Budget!I30),"")</f>
        <v/>
      </c>
      <c r="O10" s="124" t="str">
        <f aca="false">IF(SUMIF(Budget!B38:B$39, 9 , Budget!I38:I$39)=0, "", SUMIF(Budget!B38:B$39, 9 , Budget!I38:I$39))</f>
        <v/>
      </c>
      <c r="P10" s="124" t="str">
        <f aca="false">IF(SUMIF(Budget!B27:B$28, 9 , Budget!I27:I$28)=0, "", SUMIF(Budget!B27:B$28, 9 , Budget!I27:I$28))</f>
        <v/>
      </c>
      <c r="Q10" s="126"/>
      <c r="R10" s="127"/>
      <c r="S10" s="128" t="n">
        <f aca="false">IF(SUM(C10:Q10) &gt; 0, -SUM(C10:Q10), "-")</f>
        <v>-97.96985669955</v>
      </c>
      <c r="T10" s="138" t="n">
        <f aca="false">IF(S10&lt;0, S10/S$36, "")</f>
        <v>0.0170631755655138</v>
      </c>
      <c r="U10" s="139"/>
      <c r="V10" s="131" t="n">
        <f aca="false">B10</f>
        <v>9</v>
      </c>
      <c r="W10" s="140"/>
      <c r="X10" s="140"/>
      <c r="Z10" s="135"/>
      <c r="AA10" s="136"/>
      <c r="AB10" s="137" t="n">
        <v>287.75</v>
      </c>
      <c r="AC10" s="141" t="n">
        <f aca="false">IF(SUM(Z10:AB10)=0,"-",-SUM(Z10:AB10))</f>
        <v>-287.75</v>
      </c>
      <c r="AD10" s="142" t="s">
        <v>94</v>
      </c>
      <c r="AE10" s="146"/>
      <c r="AF10" s="146"/>
      <c r="AG10" s="146"/>
      <c r="XFC10" s="0"/>
      <c r="XFD10" s="0"/>
    </row>
    <row r="11" customFormat="false" ht="12.8" hidden="false" customHeight="false" outlineLevel="0" collapsed="false">
      <c r="B11" s="122" t="n">
        <v>10</v>
      </c>
      <c r="C11" s="135"/>
      <c r="D11" s="136"/>
      <c r="E11" s="137"/>
      <c r="F11" s="135" t="n">
        <v>3.33</v>
      </c>
      <c r="G11" s="137"/>
      <c r="H11" s="123" t="n">
        <f aca="true">NORMSINV(RAND())*20 + 50 + 20</f>
        <v>80.5973470832361</v>
      </c>
      <c r="I11" s="124"/>
      <c r="J11" s="125"/>
      <c r="K11" s="124" t="str">
        <f aca="false">IF(SUMIF(Budget!B34:B$35, 10 , Budget!I34:I$35)=0, "", SUMIF(Budget!B34:B$35, 10 , Budget!I34:I$35))</f>
        <v/>
      </c>
      <c r="L11" s="124" t="str">
        <f aca="false">IF(SUMIF(Budget!B46:B$53, 10 , Budget!I46:I$53)=0, "", SUMIF(Budget!B46:B$53, 10 , Budget!I46:I$53))</f>
        <v/>
      </c>
      <c r="M11" s="124" t="n">
        <f aca="false">IF(Budget!B31= 10 ,(Budget!I31),"")</f>
        <v>48.5</v>
      </c>
      <c r="N11" s="124" t="str">
        <f aca="false">IF(Budget!B30= 10 ,(Budget!I30),"")</f>
        <v/>
      </c>
      <c r="O11" s="124" t="str">
        <f aca="false">IF(SUMIF(Budget!B38:B$39, 10 , Budget!I38:I$39)=0, "", SUMIF(Budget!B38:B$39, 10 , Budget!I38:I$39))</f>
        <v/>
      </c>
      <c r="P11" s="124" t="str">
        <f aca="false">IF(SUMIF(Budget!B27:B$28, 10 , Budget!I27:I$28)=0, "", SUMIF(Budget!B27:B$28, 10 , Budget!I27:I$28))</f>
        <v/>
      </c>
      <c r="Q11" s="126"/>
      <c r="R11" s="127"/>
      <c r="S11" s="128" t="n">
        <f aca="false">IF(SUM(C11:Q11) &gt; 0, -SUM(C11:Q11), "-")</f>
        <v>-132.427347083236</v>
      </c>
      <c r="T11" s="138" t="n">
        <f aca="false">IF(S11&lt;0, S11/S$36, "")</f>
        <v>0.0230645542320863</v>
      </c>
      <c r="U11" s="139"/>
      <c r="V11" s="131" t="n">
        <f aca="false">B11</f>
        <v>10</v>
      </c>
      <c r="W11" s="140"/>
      <c r="X11" s="140"/>
      <c r="Z11" s="135"/>
      <c r="AA11" s="136"/>
      <c r="AB11" s="137" t="n">
        <v>175.78</v>
      </c>
      <c r="AC11" s="141" t="n">
        <f aca="false">IF(SUM(Z11:AB11)=0,"-",-SUM(Z11:AB11))</f>
        <v>-175.78</v>
      </c>
      <c r="AD11" s="142" t="s">
        <v>95</v>
      </c>
      <c r="AE11" s="146"/>
      <c r="AF11" s="146"/>
      <c r="AG11" s="146"/>
      <c r="XFC11" s="0"/>
      <c r="XFD11" s="0"/>
    </row>
    <row r="12" customFormat="false" ht="12.8" hidden="false" customHeight="false" outlineLevel="0" collapsed="false">
      <c r="B12" s="122" t="n">
        <v>11</v>
      </c>
      <c r="C12" s="135" t="n">
        <f aca="true">MAX(NORMSINV(RAND())*20 + 50, 0)</f>
        <v>50.6292959037895</v>
      </c>
      <c r="D12" s="136"/>
      <c r="E12" s="137" t="n">
        <f aca="true">MAX(NORMSINV(RAND())*20 + 50, 0)</f>
        <v>27.7130567820592</v>
      </c>
      <c r="F12" s="135" t="n">
        <v>3.33</v>
      </c>
      <c r="G12" s="137"/>
      <c r="H12" s="123"/>
      <c r="I12" s="124"/>
      <c r="J12" s="125"/>
      <c r="K12" s="124" t="str">
        <f aca="false">IF(SUMIF(Budget!B34:B$35, 11 , Budget!I34:I$35)=0, "", SUMIF(Budget!B34:B$35, 11 , Budget!I34:I$35))</f>
        <v/>
      </c>
      <c r="L12" s="124" t="str">
        <f aca="false">IF(SUMIF(Budget!B46:B$53, 11 , Budget!I46:I$53)=0, "", SUMIF(Budget!B46:B$53, 11 , Budget!I46:I$53))</f>
        <v/>
      </c>
      <c r="M12" s="124" t="str">
        <f aca="false">IF(Budget!B31= 11 ,(Budget!I31),"")</f>
        <v/>
      </c>
      <c r="N12" s="124" t="str">
        <f aca="false">IF(Budget!B30= 11 ,(Budget!I30),"")</f>
        <v/>
      </c>
      <c r="O12" s="124" t="str">
        <f aca="false">IF(SUMIF(Budget!B38:B$39, 11 , Budget!I38:I$39)=0, "", SUMIF(Budget!B38:B$39, 11 , Budget!I38:I$39))</f>
        <v/>
      </c>
      <c r="P12" s="124" t="str">
        <f aca="false">IF(SUMIF(Budget!B27:B$28, 11 , Budget!I27:I$28)=0, "", SUMIF(Budget!B27:B$28, 11 , Budget!I27:I$28))</f>
        <v/>
      </c>
      <c r="Q12" s="126"/>
      <c r="R12" s="127"/>
      <c r="S12" s="128" t="n">
        <f aca="false">IF(SUM(C12:Q12) &gt; 0, -SUM(C12:Q12), "-")</f>
        <v>-81.6723526858487</v>
      </c>
      <c r="T12" s="138" t="n">
        <f aca="false">IF(S12&lt;0, S12/S$36, "")</f>
        <v>0.0142246782803919</v>
      </c>
      <c r="U12" s="139"/>
      <c r="V12" s="131" t="n">
        <f aca="false">B12</f>
        <v>11</v>
      </c>
      <c r="W12" s="140"/>
      <c r="X12" s="140"/>
      <c r="Z12" s="135"/>
      <c r="AA12" s="136"/>
      <c r="AB12" s="137" t="n">
        <v>87.76</v>
      </c>
      <c r="AC12" s="141" t="n">
        <f aca="false">IF(SUM(Z12:AB12)=0,"-",-SUM(Z12:AB12))</f>
        <v>-87.76</v>
      </c>
      <c r="AD12" s="142" t="s">
        <v>96</v>
      </c>
      <c r="AE12" s="146"/>
      <c r="AF12" s="146"/>
      <c r="AG12" s="146"/>
      <c r="XFC12" s="0"/>
      <c r="XFD12" s="0"/>
    </row>
    <row r="13" customFormat="false" ht="12.8" hidden="false" customHeight="false" outlineLevel="0" collapsed="false">
      <c r="B13" s="122" t="n">
        <v>12</v>
      </c>
      <c r="C13" s="135" t="n">
        <f aca="true">MAX(NORMSINV(RAND())*20 + 50, 0)</f>
        <v>57.0518778958096</v>
      </c>
      <c r="D13" s="136"/>
      <c r="E13" s="137"/>
      <c r="F13" s="135"/>
      <c r="G13" s="137"/>
      <c r="H13" s="123"/>
      <c r="I13" s="124" t="n">
        <f aca="true">NORMSINV(RAND())*20 + 50 + 20</f>
        <v>54.9351340452354</v>
      </c>
      <c r="J13" s="125"/>
      <c r="K13" s="124" t="str">
        <f aca="false">IF(SUMIF(Budget!B34:B$35, 12 , Budget!I34:I$35)=0, "", SUMIF(Budget!B34:B$35, 12 , Budget!I34:I$35))</f>
        <v/>
      </c>
      <c r="L13" s="124" t="str">
        <f aca="false">IF(SUMIF(Budget!B46:B$53, 12 , Budget!I46:I$53)=0, "", SUMIF(Budget!B46:B$53, 12 , Budget!I46:I$53))</f>
        <v/>
      </c>
      <c r="M13" s="124" t="str">
        <f aca="false">IF(Budget!B31= 12 ,(Budget!I31),"")</f>
        <v/>
      </c>
      <c r="N13" s="124" t="str">
        <f aca="false">IF(Budget!B30= 12 ,(Budget!I30),"")</f>
        <v/>
      </c>
      <c r="O13" s="124" t="str">
        <f aca="false">IF(SUMIF(Budget!B38:B$39, 12 , Budget!I38:I$39)=0, "", SUMIF(Budget!B38:B$39, 12 , Budget!I38:I$39))</f>
        <v/>
      </c>
      <c r="P13" s="124" t="str">
        <f aca="false">IF(SUMIF(Budget!B27:B$28, 12 , Budget!I27:I$28)=0, "", SUMIF(Budget!B27:B$28, 12 , Budget!I27:I$28))</f>
        <v/>
      </c>
      <c r="Q13" s="126"/>
      <c r="R13" s="127"/>
      <c r="S13" s="128" t="n">
        <f aca="false">IF(SUM(C13:Q13) &gt; 0, -SUM(C13:Q13), "-")</f>
        <v>-111.987011941045</v>
      </c>
      <c r="T13" s="138" t="n">
        <f aca="false">IF(S13&lt;0, S13/S$36, "")</f>
        <v>0.0195045099603184</v>
      </c>
      <c r="U13" s="139"/>
      <c r="V13" s="131" t="n">
        <f aca="false">B13</f>
        <v>12</v>
      </c>
      <c r="W13" s="140"/>
      <c r="X13" s="140"/>
      <c r="Z13" s="135"/>
      <c r="AA13" s="136" t="n">
        <v>45</v>
      </c>
      <c r="AB13" s="137" t="n">
        <v>78.65</v>
      </c>
      <c r="AC13" s="141" t="n">
        <f aca="false">IF(SUM(Z13:AB13)=0,"-",-SUM(Z13:AB13))</f>
        <v>-123.65</v>
      </c>
      <c r="AD13" s="142" t="s">
        <v>97</v>
      </c>
      <c r="AE13" s="146"/>
      <c r="AF13" s="146"/>
      <c r="AG13" s="146"/>
      <c r="XFC13" s="0"/>
      <c r="XFD13" s="0"/>
    </row>
    <row r="14" customFormat="false" ht="12.8" hidden="false" customHeight="false" outlineLevel="0" collapsed="false">
      <c r="B14" s="122" t="n">
        <v>13</v>
      </c>
      <c r="C14" s="135"/>
      <c r="D14" s="136"/>
      <c r="E14" s="137" t="n">
        <f aca="true">MAX(NORMSINV(RAND())*20 + 50, 0)</f>
        <v>49.2523345668631</v>
      </c>
      <c r="F14" s="135" t="n">
        <v>3.33</v>
      </c>
      <c r="G14" s="137" t="n">
        <f aca="true">NORMSINV(RAND())*10 + 20 + 10</f>
        <v>38.7842432540546</v>
      </c>
      <c r="H14" s="123"/>
      <c r="I14" s="124"/>
      <c r="J14" s="125"/>
      <c r="K14" s="124" t="str">
        <f aca="false">IF(SUMIF(Budget!B34:B$35, 13 , Budget!I34:I$35)=0, "", SUMIF(Budget!B34:B$35, 13 , Budget!I34:I$35))</f>
        <v/>
      </c>
      <c r="L14" s="124" t="str">
        <f aca="false">IF(SUMIF(Budget!B46:B$53, 13 , Budget!I46:I$53)=0, "", SUMIF(Budget!B46:B$53, 13 , Budget!I46:I$53))</f>
        <v/>
      </c>
      <c r="M14" s="124" t="str">
        <f aca="false">IF(Budget!B31= 13 ,(Budget!I31),"")</f>
        <v/>
      </c>
      <c r="N14" s="124" t="str">
        <f aca="false">IF(Budget!B30= 13 ,(Budget!I30),"")</f>
        <v/>
      </c>
      <c r="O14" s="124" t="str">
        <f aca="false">IF(SUMIF(Budget!B38:B$39, 13 , Budget!I38:I$39)=0, "", SUMIF(Budget!B38:B$39, 13 , Budget!I38:I$39))</f>
        <v/>
      </c>
      <c r="P14" s="124" t="str">
        <f aca="false">IF(SUMIF(Budget!B27:B$28, 13 , Budget!I27:I$28)=0, "", SUMIF(Budget!B27:B$28, 13 , Budget!I27:I$28))</f>
        <v/>
      </c>
      <c r="Q14" s="126"/>
      <c r="R14" s="127"/>
      <c r="S14" s="128" t="n">
        <f aca="false">IF(SUM(C14:Q14) &gt; 0, -SUM(C14:Q14), "-")</f>
        <v>-91.3665778209177</v>
      </c>
      <c r="T14" s="138" t="n">
        <f aca="false">IF(S14&lt;0, S14/S$36, "")</f>
        <v>0.0159130982804189</v>
      </c>
      <c r="U14" s="139"/>
      <c r="V14" s="131" t="n">
        <f aca="false">B14</f>
        <v>13</v>
      </c>
      <c r="W14" s="140"/>
      <c r="X14" s="140"/>
      <c r="Z14" s="135" t="n">
        <v>140</v>
      </c>
      <c r="AA14" s="136"/>
      <c r="AB14" s="137" t="n">
        <v>294.98</v>
      </c>
      <c r="AC14" s="141" t="n">
        <f aca="false">IF(SUM(Z14:AB14)=0,"-",-SUM(Z14:AB14))</f>
        <v>-434.98</v>
      </c>
      <c r="AD14" s="142" t="s">
        <v>98</v>
      </c>
      <c r="AE14" s="146"/>
      <c r="AF14" s="146"/>
      <c r="AG14" s="146"/>
      <c r="XFC14" s="0"/>
      <c r="XFD14" s="0"/>
    </row>
    <row r="15" customFormat="false" ht="12.8" hidden="false" customHeight="false" outlineLevel="0" collapsed="false">
      <c r="B15" s="122" t="n">
        <v>14</v>
      </c>
      <c r="C15" s="135"/>
      <c r="D15" s="136"/>
      <c r="E15" s="137"/>
      <c r="F15" s="135" t="n">
        <v>3.33</v>
      </c>
      <c r="G15" s="137"/>
      <c r="H15" s="123"/>
      <c r="I15" s="124"/>
      <c r="J15" s="125"/>
      <c r="K15" s="124" t="str">
        <f aca="false">IF(SUMIF(Budget!B34:B$35, 14 , Budget!I34:I$35)=0, "", SUMIF(Budget!B34:B$35, 14, Budget!I34:I$35))</f>
        <v/>
      </c>
      <c r="L15" s="124" t="str">
        <f aca="false">IF(SUMIF(Budget!B46:B$53, 14 , Budget!I46:I$53)=0, "", SUMIF(Budget!B46:B$53, 14, Budget!I46:I$53))</f>
        <v/>
      </c>
      <c r="M15" s="124" t="str">
        <f aca="false">IF(Budget!B31= 14 ,(Budget!I31),"")</f>
        <v/>
      </c>
      <c r="N15" s="124" t="str">
        <f aca="false">IF(Budget!B30= 14 ,(Budget!I30),"")</f>
        <v/>
      </c>
      <c r="O15" s="124" t="str">
        <f aca="false">IF(SUMIF(Budget!B38:B$39, 14 , Budget!I38:I$39)=0, "", SUMIF(Budget!B38:B$39, 14, Budget!I38:I$39))</f>
        <v/>
      </c>
      <c r="P15" s="124" t="str">
        <f aca="false">IF(SUMIF(Budget!B27:B$28, 14 , Budget!I27:I$28)=0, "", SUMIF(Budget!B27:B$28, 14, Budget!I27:I$28))</f>
        <v/>
      </c>
      <c r="Q15" s="126"/>
      <c r="R15" s="127"/>
      <c r="S15" s="128" t="n">
        <f aca="false">IF(SUM(C15:Q15) &gt; 0, -SUM(C15:Q15), "-")</f>
        <v>-3.33</v>
      </c>
      <c r="T15" s="138" t="n">
        <f aca="false">IF(S15&lt;0, S15/S$36, "")</f>
        <v>0.000579978133554032</v>
      </c>
      <c r="U15" s="139"/>
      <c r="V15" s="131" t="n">
        <f aca="false">B15</f>
        <v>14</v>
      </c>
      <c r="W15" s="140"/>
      <c r="X15" s="140"/>
      <c r="Z15" s="135"/>
      <c r="AA15" s="136"/>
      <c r="AB15" s="137"/>
      <c r="AC15" s="141" t="str">
        <f aca="false">IF(SUM(Z15:AB15)=0,"-",-SUM(Z15:AB15))</f>
        <v>-</v>
      </c>
      <c r="AD15" s="142" t="s">
        <v>99</v>
      </c>
      <c r="AE15" s="146"/>
      <c r="AF15" s="146"/>
      <c r="AG15" s="146"/>
      <c r="XFC15" s="0"/>
      <c r="XFD15" s="0"/>
    </row>
    <row r="16" customFormat="false" ht="12.8" hidden="false" customHeight="false" outlineLevel="0" collapsed="false">
      <c r="B16" s="122" t="n">
        <v>15</v>
      </c>
      <c r="C16" s="135"/>
      <c r="D16" s="136"/>
      <c r="E16" s="137"/>
      <c r="F16" s="135" t="n">
        <v>3.33</v>
      </c>
      <c r="G16" s="137"/>
      <c r="H16" s="123"/>
      <c r="I16" s="124"/>
      <c r="J16" s="125"/>
      <c r="K16" s="124" t="str">
        <f aca="false">IF(SUMIF(Budget!B34:B$35, 15 , Budget!I34:I$35)=0, "", SUMIF(Budget!B34:B$35, 15 , Budget!I34:I$35))</f>
        <v/>
      </c>
      <c r="L16" s="124" t="str">
        <f aca="false">IF(SUMIF(Budget!B46:B$53, 15 , Budget!I46:I$53)=0, "", SUMIF(Budget!B46:B$53, 15 , Budget!I46:I$53))</f>
        <v/>
      </c>
      <c r="M16" s="124" t="str">
        <f aca="false">IF(Budget!B31= 15 ,(Budget!I31),"")</f>
        <v/>
      </c>
      <c r="N16" s="124" t="str">
        <f aca="false">IF(Budget!B30= 15 ,(Budget!I30),"")</f>
        <v/>
      </c>
      <c r="O16" s="124" t="str">
        <f aca="false">IF(SUMIF(Budget!B38:B$39, 15 , Budget!I38:I$39)=0, "", SUMIF(Budget!B38:B$39, 15 , Budget!I38:I$39))</f>
        <v/>
      </c>
      <c r="P16" s="124" t="str">
        <f aca="false">IF(SUMIF(Budget!B27:B$28, 15 , Budget!I27:I$28)=0, "", SUMIF(Budget!B27:B$28, 15 , Budget!I27:I$28))</f>
        <v/>
      </c>
      <c r="Q16" s="126" t="n">
        <f aca="false">RANDBETWEEN(1, 20) * 10</f>
        <v>200</v>
      </c>
      <c r="R16" s="127"/>
      <c r="S16" s="128" t="n">
        <f aca="false">IF(SUM(C16:Q16) &gt; 0, -SUM(C16:Q16), "-")</f>
        <v>-203.33</v>
      </c>
      <c r="T16" s="138" t="n">
        <f aca="false">IF(S16&lt;0, S16/S$36, "")</f>
        <v>0.0354134996683307</v>
      </c>
      <c r="U16" s="139"/>
      <c r="V16" s="131" t="n">
        <f aca="false">B16</f>
        <v>15</v>
      </c>
      <c r="W16" s="140"/>
      <c r="X16" s="140"/>
      <c r="Z16" s="135"/>
      <c r="AA16" s="136"/>
      <c r="AB16" s="137"/>
      <c r="AC16" s="141" t="str">
        <f aca="false">IF(SUM(Z16:AB16)=0,"-",-SUM(Z16:AB16))</f>
        <v>-</v>
      </c>
      <c r="AD16" s="142" t="s">
        <v>100</v>
      </c>
      <c r="AE16" s="146"/>
      <c r="AF16" s="146"/>
      <c r="AG16" s="146"/>
      <c r="XFC16" s="0"/>
      <c r="XFD16" s="0"/>
    </row>
    <row r="17" customFormat="false" ht="12.8" hidden="false" customHeight="false" outlineLevel="0" collapsed="false">
      <c r="B17" s="122" t="n">
        <v>16</v>
      </c>
      <c r="C17" s="135" t="n">
        <f aca="true">MAX(NORMSINV(RAND())*20 + 50, 0)</f>
        <v>68.7069323785746</v>
      </c>
      <c r="D17" s="136"/>
      <c r="E17" s="137" t="n">
        <f aca="true">MAX(NORMSINV(RAND())*20 + 50, 0)</f>
        <v>52.8295954980167</v>
      </c>
      <c r="F17" s="135"/>
      <c r="G17" s="137" t="n">
        <f aca="true">NORMSINV(RAND())*10 + 20 + 10</f>
        <v>20.9845069994563</v>
      </c>
      <c r="H17" s="123"/>
      <c r="I17" s="124"/>
      <c r="J17" s="125"/>
      <c r="K17" s="124" t="str">
        <f aca="false">IF(SUMIF(Budget!B34:B$35, 16 , Budget!I34:I$35)=0, "", SUMIF(Budget!B34:B$35, 16 , Budget!I34:I$35))</f>
        <v/>
      </c>
      <c r="L17" s="124" t="str">
        <f aca="false">IF(SUMIF(Budget!B46:B$53, 16 , Budget!I46:I$53)=0, "", SUMIF(Budget!B46:B$53, 16 , Budget!I46:I$53))</f>
        <v/>
      </c>
      <c r="M17" s="124" t="str">
        <f aca="false">IF(Budget!B31= 16 ,(Budget!I31),"")</f>
        <v/>
      </c>
      <c r="N17" s="124" t="str">
        <f aca="false">IF(Budget!B30= 16 ,(Budget!I30),"")</f>
        <v/>
      </c>
      <c r="O17" s="124" t="str">
        <f aca="false">IF(SUMIF(Budget!B38:B$39, 16 , Budget!I38:I$39)=0, "", SUMIF(Budget!B38:B$39, 16 , Budget!I38:I$39))</f>
        <v/>
      </c>
      <c r="P17" s="124" t="str">
        <f aca="false">IF(SUMIF(Budget!B27:B$28, 16 , Budget!I27:I$28)=0, "", SUMIF(Budget!B27:B$28, 16 , Budget!I27:I$28))</f>
        <v/>
      </c>
      <c r="Q17" s="126"/>
      <c r="R17" s="127"/>
      <c r="S17" s="128" t="n">
        <f aca="false">IF(SUM(C17:Q17) &gt; 0, -SUM(C17:Q17), "-")</f>
        <v>-142.521034876048</v>
      </c>
      <c r="T17" s="138" t="n">
        <f aca="false">IF(S17&lt;0, S17/S$36, "")</f>
        <v>0.0248225476875673</v>
      </c>
      <c r="U17" s="139"/>
      <c r="V17" s="131" t="n">
        <f aca="false">B17</f>
        <v>16</v>
      </c>
      <c r="W17" s="140"/>
      <c r="X17" s="140"/>
      <c r="Z17" s="135"/>
      <c r="AA17" s="136"/>
      <c r="AB17" s="137"/>
      <c r="AC17" s="141" t="str">
        <f aca="false">IF(SUM(Z17:AB17)=0,"-",-SUM(Z17:AB17))</f>
        <v>-</v>
      </c>
      <c r="AD17" s="142" t="s">
        <v>101</v>
      </c>
      <c r="AE17" s="146"/>
      <c r="AF17" s="146"/>
      <c r="AG17" s="146"/>
      <c r="XFC17" s="0"/>
      <c r="XFD17" s="0"/>
    </row>
    <row r="18" customFormat="false" ht="12.8" hidden="false" customHeight="false" outlineLevel="0" collapsed="false">
      <c r="B18" s="122" t="n">
        <v>17</v>
      </c>
      <c r="C18" s="135"/>
      <c r="D18" s="136"/>
      <c r="E18" s="137"/>
      <c r="F18" s="135" t="n">
        <v>3.33</v>
      </c>
      <c r="G18" s="137"/>
      <c r="H18" s="123"/>
      <c r="I18" s="124" t="n">
        <f aca="true">NORMSINV(RAND())*20 + 50 + 20</f>
        <v>131.420819090038</v>
      </c>
      <c r="J18" s="125"/>
      <c r="K18" s="124" t="str">
        <f aca="false">IF(SUMIF(Budget!B34:B$35, 17 , Budget!I34:I$35)=0, "", SUMIF(Budget!B34:B$35, 17 , Budget!I34:I$35))</f>
        <v/>
      </c>
      <c r="L18" s="124" t="str">
        <f aca="false">IF(SUMIF(Budget!B46:B$53, 17 , Budget!I46:I$53)=0, "", SUMIF(Budget!B46:B$53, 17 , Budget!I46:I$53))</f>
        <v/>
      </c>
      <c r="M18" s="124" t="str">
        <f aca="false">IF(Budget!B31= 17 ,(Budget!I31),"")</f>
        <v/>
      </c>
      <c r="N18" s="124" t="str">
        <f aca="false">IF(Budget!B30= 17 ,(Budget!I30),"")</f>
        <v/>
      </c>
      <c r="O18" s="124" t="str">
        <f aca="false">IF(SUMIF(Budget!B38:B$39, 17 , Budget!I38:I$39)=0, "", SUMIF(Budget!B38:B$39, 17 , Budget!I38:I$39))</f>
        <v/>
      </c>
      <c r="P18" s="124" t="str">
        <f aca="false">IF(SUMIF(Budget!B27:B$28, 17 , Budget!I27:I$28)=0, "", SUMIF(Budget!B27:B$28, 17 , Budget!I27:I$28))</f>
        <v/>
      </c>
      <c r="Q18" s="126"/>
      <c r="R18" s="127"/>
      <c r="S18" s="128" t="n">
        <f aca="false">IF(SUM(C18:Q18) &gt; 0, -SUM(C18:Q18), "-")</f>
        <v>-134.750819090038</v>
      </c>
      <c r="T18" s="138" t="n">
        <f aca="false">IF(S18&lt;0, S18/S$36, "")</f>
        <v>0.0234692277930082</v>
      </c>
      <c r="U18" s="139"/>
      <c r="V18" s="131" t="n">
        <f aca="false">B18</f>
        <v>17</v>
      </c>
      <c r="W18" s="140"/>
      <c r="X18" s="140"/>
      <c r="Z18" s="135"/>
      <c r="AA18" s="136"/>
      <c r="AB18" s="137"/>
      <c r="AC18" s="141" t="str">
        <f aca="false">IF(SUM(Z18:AB18)=0,"-",-SUM(Z18:AB18))</f>
        <v>-</v>
      </c>
      <c r="AD18" s="142" t="s">
        <v>102</v>
      </c>
      <c r="AE18" s="146"/>
      <c r="AF18" s="146"/>
      <c r="AG18" s="146"/>
      <c r="XFC18" s="0"/>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Budget!I34:I$35)=0, "", SUMIF(Budget!B34:B$35, 18 , Budget!I34:I$35))</f>
        <v/>
      </c>
      <c r="L19" s="124" t="str">
        <f aca="false">IF(SUMIF(Budget!B46:B$53, 18 , Budget!I46:I$53)=0, "", SUMIF(Budget!B46:B$53, 18 , Budget!I46:I$53))</f>
        <v/>
      </c>
      <c r="M19" s="124" t="str">
        <f aca="false">IF(Budget!B31= 18 ,(Budget!I31),"")</f>
        <v/>
      </c>
      <c r="N19" s="124" t="str">
        <f aca="false">IF(Budget!B30= 18 ,(Budget!I30),"")</f>
        <v/>
      </c>
      <c r="O19" s="124" t="str">
        <f aca="false">IF(SUMIF(Budget!B38:B$39, 18 , Budget!I38:I$39)=0, "", SUMIF(Budget!B38:B$39, 18 , Budget!I38:I$39))</f>
        <v/>
      </c>
      <c r="P19" s="124" t="str">
        <f aca="false">IF(SUMIF(Budget!B27:B$28, 18 , Budget!I27:I$28)=0, "", SUMIF(Budget!B27:B$28, 18 , Budget!I27:I$28))</f>
        <v/>
      </c>
      <c r="Q19" s="126"/>
      <c r="R19" s="127"/>
      <c r="S19" s="128" t="str">
        <f aca="false">IF(SUM(C19:Q19) &gt; 0, -SUM(C19:Q19), "-")</f>
        <v>-</v>
      </c>
      <c r="T19" s="138" t="str">
        <f aca="false">IF(S19&lt;0, S19/S$36, "")</f>
        <v/>
      </c>
      <c r="U19" s="139"/>
      <c r="V19" s="131" t="n">
        <f aca="false">B19</f>
        <v>18</v>
      </c>
      <c r="W19" s="140"/>
      <c r="X19" s="140"/>
      <c r="Z19" s="135"/>
      <c r="AA19" s="136"/>
      <c r="AB19" s="137"/>
      <c r="AC19" s="141" t="str">
        <f aca="false">IF(SUM(Z19:AB19)=0,"-",-SUM(Z19:AB19))</f>
        <v>-</v>
      </c>
      <c r="AD19" s="142" t="s">
        <v>103</v>
      </c>
      <c r="AE19" s="146"/>
      <c r="AF19" s="146"/>
      <c r="AG19" s="146"/>
      <c r="XFC19" s="0"/>
      <c r="XFD19" s="0"/>
    </row>
    <row r="20" customFormat="false" ht="12.8" hidden="false" customHeight="false" outlineLevel="0" collapsed="false">
      <c r="B20" s="122" t="n">
        <v>19</v>
      </c>
      <c r="C20" s="135"/>
      <c r="D20" s="136"/>
      <c r="E20" s="137" t="n">
        <f aca="true">MAX(NORMSINV(RAND())*20 + 50, 0)</f>
        <v>59.1582070946466</v>
      </c>
      <c r="F20" s="135"/>
      <c r="G20" s="137"/>
      <c r="H20" s="123"/>
      <c r="I20" s="124"/>
      <c r="J20" s="125"/>
      <c r="K20" s="124" t="n">
        <f aca="false">IF(SUMIF(Budget!B34:B$35, 19 , Budget!I34:I$35)=0, "", SUMIF(Budget!B34:B$35, 19 , Budget!I34:I$35))</f>
        <v>192.34</v>
      </c>
      <c r="L20" s="124" t="str">
        <f aca="false">IF(SUMIF(Budget!B46:B$53, 19 , Budget!I46:I$53)=0, "", SUMIF(Budget!B46:B$53, 19 , Budget!I46:I$53))</f>
        <v/>
      </c>
      <c r="M20" s="124" t="str">
        <f aca="false">IF(Budget!B31= 19 ,(Budget!I31),"")</f>
        <v/>
      </c>
      <c r="N20" s="124" t="str">
        <f aca="false">IF(Budget!B30= 19 ,(Budget!I30),"")</f>
        <v/>
      </c>
      <c r="O20" s="124" t="str">
        <f aca="false">IF(SUMIF(Budget!B38:B$39, 19 , Budget!I38:I$39)=0, "", SUMIF(Budget!B38:B$39, 19 , Budget!I38:I$39))</f>
        <v/>
      </c>
      <c r="P20" s="124" t="str">
        <f aca="false">IF(SUMIF(Budget!B27:B$28, 19 , Budget!I27:I$28)=0, "", SUMIF(Budget!B27:B$28, 19 , Budget!I27:I$28))</f>
        <v/>
      </c>
      <c r="Q20" s="126"/>
      <c r="R20" s="127"/>
      <c r="S20" s="128" t="n">
        <f aca="false">IF(SUM(C20:Q20) &gt; 0, -SUM(C20:Q20), "-")</f>
        <v>-251.498207094647</v>
      </c>
      <c r="T20" s="138" t="n">
        <f aca="false">IF(S20&lt;0, S20/S$36, "")</f>
        <v>0.0438028410639455</v>
      </c>
      <c r="U20" s="139"/>
      <c r="V20" s="131" t="n">
        <f aca="false">B20</f>
        <v>19</v>
      </c>
      <c r="W20" s="140"/>
      <c r="X20" s="140"/>
      <c r="Z20" s="135"/>
      <c r="AA20" s="136"/>
      <c r="AB20" s="137"/>
      <c r="AC20" s="141" t="str">
        <f aca="false">IF(SUM(Z20:AB20)=0,"-",-SUM(Z20:AB20))</f>
        <v>-</v>
      </c>
      <c r="AD20" s="142" t="s">
        <v>104</v>
      </c>
      <c r="AE20" s="146"/>
      <c r="AF20" s="146"/>
      <c r="AG20" s="146"/>
      <c r="XFC20" s="0"/>
      <c r="XFD20" s="0"/>
    </row>
    <row r="21" customFormat="false" ht="12.8" hidden="false" customHeight="false" outlineLevel="0" collapsed="false">
      <c r="B21" s="122" t="n">
        <v>20</v>
      </c>
      <c r="C21" s="135" t="n">
        <f aca="true">MAX(NORMSINV(RAND())*20 + 50, 0)</f>
        <v>36.4580704146217</v>
      </c>
      <c r="D21" s="136" t="n">
        <f aca="true">MAX(NORMSINV(RAND())*20 + 50, 0)</f>
        <v>44.9156228279579</v>
      </c>
      <c r="E21" s="137"/>
      <c r="F21" s="135" t="n">
        <v>3.33</v>
      </c>
      <c r="G21" s="137"/>
      <c r="H21" s="123"/>
      <c r="I21" s="124"/>
      <c r="J21" s="125" t="n">
        <f aca="true">NORMSINV(RAND())*20 + 50 + 20</f>
        <v>58.6895551884412</v>
      </c>
      <c r="K21" s="124" t="str">
        <f aca="false">IF(SUMIF(Budget!B34:B$35, 20 , Budget!I34:I$35)=0, "", SUMIF(Budget!B34:B$35, 20 , Budget!I34:I$35))</f>
        <v/>
      </c>
      <c r="L21" s="124" t="str">
        <f aca="false">IF(SUMIF(Budget!B46:B$53, 20 , Budget!I46:I$53)=0, "", SUMIF(Budget!B46:B$53, 20 , Budget!I46:I$53))</f>
        <v/>
      </c>
      <c r="M21" s="124" t="str">
        <f aca="false">IF(Budget!B31= 20 ,(Budget!I31),"")</f>
        <v/>
      </c>
      <c r="N21" s="124" t="str">
        <f aca="false">IF(Budget!B30= 20 ,(Budget!I30),"")</f>
        <v/>
      </c>
      <c r="O21" s="124" t="str">
        <f aca="false">IF(SUMIF(Budget!B38:B$39, 20 , Budget!I38:I$39)=0, "", SUMIF(Budget!B38:B$39, 20 , Budget!I38:I$39))</f>
        <v/>
      </c>
      <c r="P21" s="124" t="str">
        <f aca="false">IF(SUMIF(Budget!B27:B$28, 20 , Budget!I27:I$28)=0, "", SUMIF(Budget!B27:B$28, 20 , Budget!I27:I$28))</f>
        <v/>
      </c>
      <c r="Q21" s="126"/>
      <c r="R21" s="127"/>
      <c r="S21" s="128" t="n">
        <f aca="false">IF(SUM(C21:Q21) &gt; 0, -SUM(C21:Q21), "-")</f>
        <v>-143.393248431021</v>
      </c>
      <c r="T21" s="138" t="n">
        <f aca="false">IF(S21&lt;0, S21/S$36, "")</f>
        <v>0.0249744590358177</v>
      </c>
      <c r="U21" s="139"/>
      <c r="V21" s="131" t="n">
        <f aca="false">B21</f>
        <v>20</v>
      </c>
      <c r="W21" s="140"/>
      <c r="X21" s="140"/>
      <c r="Z21" s="135"/>
      <c r="AA21" s="136"/>
      <c r="AB21" s="137"/>
      <c r="AC21" s="141" t="str">
        <f aca="false">IF(SUM(Z21:AB21)=0,"-",-SUM(Z21:AB21))</f>
        <v>-</v>
      </c>
      <c r="AD21" s="142" t="s">
        <v>105</v>
      </c>
      <c r="AE21" s="146"/>
      <c r="AF21" s="146"/>
      <c r="AG21" s="146"/>
      <c r="XFC21" s="0"/>
      <c r="XFD21" s="0"/>
    </row>
    <row r="22" customFormat="false" ht="12.8" hidden="false" customHeight="false" outlineLevel="0" collapsed="false">
      <c r="B22" s="122" t="n">
        <v>21</v>
      </c>
      <c r="C22" s="135"/>
      <c r="D22" s="136"/>
      <c r="E22" s="137" t="n">
        <f aca="true">MAX(NORMSINV(RAND())*20 + 50, 0)</f>
        <v>78.1305652435792</v>
      </c>
      <c r="F22" s="135" t="n">
        <v>3.33</v>
      </c>
      <c r="G22" s="137"/>
      <c r="H22" s="123" t="n">
        <f aca="true">NORMSINV(RAND())*20 + 50 + 20</f>
        <v>80.3418770258061</v>
      </c>
      <c r="I22" s="124"/>
      <c r="J22" s="125"/>
      <c r="K22" s="124" t="str">
        <f aca="false">IF(SUMIF(Budget!B34:B$35, 21 , Budget!I34:I$35)=0, "", SUMIF(Budget!B34:B$35, 21 , Budget!I34:I$35))</f>
        <v/>
      </c>
      <c r="L22" s="124" t="str">
        <f aca="false">IF(SUMIF(Budget!B46:B$53, 21 , Budget!I46:I$53)=0, "", SUMIF(Budget!B46:B$53, 21 , Budget!I46:I$53))</f>
        <v/>
      </c>
      <c r="M22" s="124" t="str">
        <f aca="false">IF(Budget!B31= 21 ,(Budget!I31),"")</f>
        <v/>
      </c>
      <c r="N22" s="124" t="str">
        <f aca="false">IF(Budget!B30= 21 ,(Budget!I30),"")</f>
        <v/>
      </c>
      <c r="O22" s="124" t="str">
        <f aca="false">IF(SUMIF(Budget!B38:B$39, 21 , Budget!I38:I$39)=0, "", SUMIF(Budget!B38:B$39, 21 , Budget!I38:I$39))</f>
        <v/>
      </c>
      <c r="P22" s="124" t="str">
        <f aca="false">IF(SUMIF(Budget!B27:B$28, 21 , Budget!I27:I$28)=0, "", SUMIF(Budget!B27:B$28, 21 , Budget!I27:I$28))</f>
        <v/>
      </c>
      <c r="Q22" s="126"/>
      <c r="R22" s="127"/>
      <c r="S22" s="128" t="n">
        <f aca="false">IF(SUM(C22:Q22) &gt; 0, -SUM(C22:Q22), "-")</f>
        <v>-161.802442269385</v>
      </c>
      <c r="T22" s="138" t="n">
        <f aca="false">IF(S22&lt;0, S22/S$36, "")</f>
        <v>0.0281807442858505</v>
      </c>
      <c r="U22" s="139"/>
      <c r="V22" s="131" t="n">
        <f aca="false">B22</f>
        <v>21</v>
      </c>
      <c r="W22" s="140"/>
      <c r="X22" s="140"/>
      <c r="Z22" s="135"/>
      <c r="AA22" s="136"/>
      <c r="AB22" s="137"/>
      <c r="AC22" s="141" t="str">
        <f aca="false">IF(SUM(Z22:AB22)=0,"-",-SUM(Z22:AB22))</f>
        <v>-</v>
      </c>
      <c r="AD22" s="142" t="s">
        <v>106</v>
      </c>
      <c r="AE22" s="146"/>
      <c r="AF22" s="146"/>
      <c r="AG22" s="146"/>
      <c r="XFC22" s="0"/>
      <c r="XFD22" s="0"/>
    </row>
    <row r="23" customFormat="false" ht="12.8" hidden="false" customHeight="false" outlineLevel="0" collapsed="false">
      <c r="B23" s="122" t="n">
        <v>22</v>
      </c>
      <c r="C23" s="135" t="n">
        <f aca="true">MAX(NORMSINV(RAND())*20 + 50, 0)</f>
        <v>53.3664951350872</v>
      </c>
      <c r="D23" s="136"/>
      <c r="E23" s="137"/>
      <c r="F23" s="135"/>
      <c r="G23" s="137"/>
      <c r="H23" s="123"/>
      <c r="I23" s="124"/>
      <c r="J23" s="125"/>
      <c r="K23" s="124" t="str">
        <f aca="false">IF(SUMIF(Budget!B34:B$35, 22 , Budget!I34:I$35)=0, "", SUMIF(Budget!B34:B$35, 22 , Budget!I34:I$35))</f>
        <v/>
      </c>
      <c r="L23" s="124" t="str">
        <f aca="false">IF(SUMIF(Budget!B46:B$53, 22 , Budget!I46:I$53)=0, "", SUMIF(Budget!B46:B$53, 22 , Budget!I46:I$53))</f>
        <v/>
      </c>
      <c r="M23" s="124" t="str">
        <f aca="false">IF(Budget!B31= 22 ,(Budget!I31),"")</f>
        <v/>
      </c>
      <c r="N23" s="124" t="str">
        <f aca="false">IF(Budget!B30= 22 ,(Budget!I30),"")</f>
        <v/>
      </c>
      <c r="O23" s="124" t="str">
        <f aca="false">IF(SUMIF(Budget!B38:B$39, 22 , Budget!I38:I$39)=0, "", SUMIF(Budget!B38:B$39, 22 , Budget!I38:I$39))</f>
        <v/>
      </c>
      <c r="P23" s="124" t="str">
        <f aca="false">IF(SUMIF(Budget!B27:B$28, 22 , Budget!I27:I$28)=0, "", SUMIF(Budget!B27:B$28, 22 , Budget!I27:I$28))</f>
        <v/>
      </c>
      <c r="Q23" s="126"/>
      <c r="R23" s="127"/>
      <c r="S23" s="128" t="n">
        <f aca="false">IF(SUM(C23:Q23) &gt; 0, -SUM(C23:Q23), "-")</f>
        <v>-53.3664951350872</v>
      </c>
      <c r="T23" s="138" t="n">
        <f aca="false">IF(S23&lt;0, S23/S$36, "")</f>
        <v>0.00929471478761807</v>
      </c>
      <c r="U23" s="139"/>
      <c r="V23" s="131" t="n">
        <f aca="false">B23</f>
        <v>22</v>
      </c>
      <c r="W23" s="140"/>
      <c r="X23" s="140"/>
      <c r="Z23" s="135"/>
      <c r="AA23" s="136"/>
      <c r="AB23" s="137"/>
      <c r="AC23" s="141" t="str">
        <f aca="false">IF(SUM(Z23:AB23)=0,"-",-SUM(Z23:AB23))</f>
        <v>-</v>
      </c>
      <c r="AD23" s="142" t="s">
        <v>107</v>
      </c>
      <c r="AE23" s="146"/>
      <c r="AF23" s="146"/>
      <c r="AG23" s="146"/>
      <c r="XFC23" s="0"/>
      <c r="XFD23" s="0"/>
    </row>
    <row r="24" customFormat="false" ht="12.8" hidden="false" customHeight="false" outlineLevel="0" collapsed="false">
      <c r="B24" s="122" t="n">
        <v>23</v>
      </c>
      <c r="C24" s="135"/>
      <c r="D24" s="136" t="n">
        <f aca="true">MAX(NORMSINV(RAND())*20 + 50, 0)</f>
        <v>55.8172714263222</v>
      </c>
      <c r="E24" s="137"/>
      <c r="F24" s="135" t="n">
        <v>3.33</v>
      </c>
      <c r="G24" s="137"/>
      <c r="H24" s="123"/>
      <c r="I24" s="124"/>
      <c r="J24" s="125"/>
      <c r="K24" s="124" t="str">
        <f aca="false">IF(SUMIF(Budget!B34:B$35, 23 , Budget!I34:I$35)=0, "", SUMIF(Budget!B34:B$35, 23 , Budget!I34:I$35))</f>
        <v/>
      </c>
      <c r="L24" s="124" t="n">
        <f aca="false">IF(SUMIF(Budget!B46:B$53, 23 , Budget!I46:I$53)=0, "", SUMIF(Budget!B46:B$53, 23 , Budget!I46:I$53))</f>
        <v>24.99</v>
      </c>
      <c r="M24" s="124" t="str">
        <f aca="false">IF(Budget!B31= 23 ,(Budget!I31),"")</f>
        <v/>
      </c>
      <c r="N24" s="124" t="str">
        <f aca="false">IF(Budget!B30= 23 ,(Budget!I30),"")</f>
        <v/>
      </c>
      <c r="O24" s="124" t="str">
        <f aca="false">IF(SUMIF(Budget!B38:B$39, 23 , Budget!I38:I$39)=0, "", SUMIF(Budget!B38:B$39, 23 , Budget!I38:I$39))</f>
        <v/>
      </c>
      <c r="P24" s="124" t="str">
        <f aca="false">IF(SUMIF(Budget!B27:B$28, 23 , Budget!I27:I$28)=0, "", SUMIF(Budget!B27:B$28, 23 , Budget!I27:I$28))</f>
        <v/>
      </c>
      <c r="Q24" s="126"/>
      <c r="R24" s="127"/>
      <c r="S24" s="128" t="n">
        <f aca="false">IF(SUM(C24:Q24) &gt; 0, -SUM(C24:Q24), "-")</f>
        <v>-84.1372714263222</v>
      </c>
      <c r="T24" s="138" t="n">
        <f aca="false">IF(S24&lt;0, S24/S$36, "")</f>
        <v>0.0146539872805307</v>
      </c>
      <c r="U24" s="139"/>
      <c r="V24" s="131" t="n">
        <f aca="false">B24</f>
        <v>23</v>
      </c>
      <c r="W24" s="140"/>
      <c r="X24" s="140"/>
      <c r="Z24" s="135"/>
      <c r="AA24" s="136"/>
      <c r="AB24" s="137"/>
      <c r="AC24" s="141" t="str">
        <f aca="false">IF(SUM(Z24:AB24)=0,"-",-SUM(Z24:AB24))</f>
        <v>-</v>
      </c>
      <c r="AD24" s="142" t="s">
        <v>108</v>
      </c>
      <c r="AE24" s="146"/>
      <c r="AF24" s="146"/>
      <c r="AG24" s="146"/>
      <c r="XFC24" s="0"/>
      <c r="XFD24" s="0"/>
    </row>
    <row r="25" customFormat="false" ht="12.8" hidden="false" customHeight="false" outlineLevel="0" collapsed="false">
      <c r="B25" s="122" t="n">
        <v>24</v>
      </c>
      <c r="C25" s="135" t="n">
        <f aca="true">MAX(NORMSINV(RAND())*20 + 50, 0)</f>
        <v>35.788402462794</v>
      </c>
      <c r="D25" s="136"/>
      <c r="E25" s="137" t="n">
        <f aca="true">MAX(NORMSINV(RAND())*20 + 50, 0)</f>
        <v>13.1683678787637</v>
      </c>
      <c r="F25" s="135" t="n">
        <v>3.33</v>
      </c>
      <c r="G25" s="137"/>
      <c r="H25" s="123"/>
      <c r="I25" s="124"/>
      <c r="J25" s="125" t="n">
        <f aca="true">NORMSINV(RAND())*20 + 50 + 20</f>
        <v>41.4386485724247</v>
      </c>
      <c r="K25" s="124" t="str">
        <f aca="false">IF(SUMIF(Budget!B34:B$35, 24 , Budget!I34:I$35)=0, "", SUMIF(Budget!B34:B$35, 24 , Budget!I34:I$35))</f>
        <v/>
      </c>
      <c r="L25" s="124" t="str">
        <f aca="false">IF(SUMIF(Budget!B46:B$53, 24 , Budget!I46:I$53)=0, "", SUMIF(Budget!B46:B$53, 24 , Budget!I46:I$53))</f>
        <v/>
      </c>
      <c r="M25" s="124" t="str">
        <f aca="false">IF(Budget!B31= 24 ,(Budget!I31),"")</f>
        <v/>
      </c>
      <c r="N25" s="124" t="str">
        <f aca="false">IF(Budget!B30= 24 ,(Budget!I30),"")</f>
        <v/>
      </c>
      <c r="O25" s="124" t="str">
        <f aca="false">IF(SUMIF(Budget!B38:B$39, 24 , Budget!I38:I$39)=0, "", SUMIF(Budget!B38:B$39, 24 , Budget!I38:I$39))</f>
        <v/>
      </c>
      <c r="P25" s="124" t="str">
        <f aca="false">IF(SUMIF(Budget!B27:B$28, 24 , Budget!I27:I$28)=0, "", SUMIF(Budget!B27:B$28, 24 , Budget!I27:I$28))</f>
        <v/>
      </c>
      <c r="Q25" s="126"/>
      <c r="R25" s="127"/>
      <c r="S25" s="128" t="n">
        <f aca="false">IF(SUM(C25:Q25) &gt; 0, -SUM(C25:Q25), "-")</f>
        <v>-93.7254189139823</v>
      </c>
      <c r="T25" s="138" t="n">
        <f aca="false">IF(S25&lt;0, S25/S$36, "")</f>
        <v>0.0163239319904808</v>
      </c>
      <c r="U25" s="139"/>
      <c r="V25" s="131" t="n">
        <f aca="false">B25</f>
        <v>24</v>
      </c>
      <c r="W25" s="140"/>
      <c r="X25" s="140"/>
      <c r="Z25" s="135"/>
      <c r="AA25" s="136"/>
      <c r="AB25" s="137"/>
      <c r="AC25" s="141" t="str">
        <f aca="false">IF(SUM(Z25:AB25)=0,"-",-SUM(Z25:AB25))</f>
        <v>-</v>
      </c>
      <c r="AD25" s="142" t="s">
        <v>109</v>
      </c>
      <c r="AE25" s="146"/>
      <c r="AF25" s="146"/>
      <c r="AG25" s="146"/>
      <c r="XFC25" s="0"/>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Budget!I34:I$35)=0, "", SUMIF(Budget!B34:B$35, 25 , Budget!I34:I$35))</f>
        <v/>
      </c>
      <c r="L26" s="124" t="str">
        <f aca="false">IF(SUMIF(Budget!B46:B$53, 25 , Budget!I46:I$53)=0, "", SUMIF(Budget!B46:B$53, 25 , Budget!I46:I$53))</f>
        <v/>
      </c>
      <c r="M26" s="124" t="str">
        <f aca="false">IF(Budget!B31= 26 ,(Budget!I31),"")</f>
        <v/>
      </c>
      <c r="N26" s="124" t="str">
        <f aca="false">IF(Budget!B30= 25 ,(Budget!I30),"")</f>
        <v/>
      </c>
      <c r="O26" s="124" t="str">
        <f aca="false">IF(SUMIF(Budget!B38:B$39, 25 , Budget!I38:I$39)=0, "", SUMIF(Budget!B38:B$39, 25 , Budget!I38:I$39))</f>
        <v/>
      </c>
      <c r="P26" s="124" t="str">
        <f aca="false">IF(SUMIF(Budget!B27:B$28, 25 , Budget!I27:I$28)=0, "", SUMIF(Budget!B27:B$28, 25 , Budget!I27:I$28))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110</v>
      </c>
      <c r="AE26" s="146"/>
      <c r="AF26" s="146"/>
      <c r="AG26" s="146"/>
      <c r="XFC26" s="0"/>
      <c r="XFD26" s="0"/>
    </row>
    <row r="27" customFormat="false" ht="12.8" hidden="false" customHeight="false" outlineLevel="0" collapsed="false">
      <c r="B27" s="122" t="n">
        <v>26</v>
      </c>
      <c r="C27" s="135"/>
      <c r="D27" s="136"/>
      <c r="E27" s="137" t="n">
        <f aca="true">MAX(NORMSINV(RAND())*20 + 50, 0)</f>
        <v>10.8381421839564</v>
      </c>
      <c r="F27" s="135" t="n">
        <v>3.33</v>
      </c>
      <c r="G27" s="137"/>
      <c r="H27" s="123"/>
      <c r="I27" s="124"/>
      <c r="J27" s="125"/>
      <c r="K27" s="124" t="str">
        <f aca="false">IF(SUMIF(Budget!B34:B$35, 26 , Budget!I34:I$35)=0, "", SUMIF(Budget!B34:B$35, 26 , Budget!I34:I$35))</f>
        <v/>
      </c>
      <c r="L27" s="124" t="str">
        <f aca="false">IF(SUMIF(Budget!B46:B$53, 26 , Budget!I46:I$53)=0, "", SUMIF(Budget!B46:B$53, 26 , Budget!I46:I$53))</f>
        <v/>
      </c>
      <c r="M27" s="124" t="str">
        <f aca="false">IF(Budget!B31= 26 ,(Budget!I31),"")</f>
        <v/>
      </c>
      <c r="N27" s="124" t="str">
        <f aca="false">IF(Budget!B30= 26 ,(Budget!I30),"")</f>
        <v/>
      </c>
      <c r="O27" s="124" t="str">
        <f aca="false">IF(SUMIF(Budget!B38:B$39, 26 , Budget!I38:I$39)=0, "", SUMIF(Budget!B38:B$39, 26 , Budget!I38:I$39))</f>
        <v/>
      </c>
      <c r="P27" s="124" t="str">
        <f aca="false">IF(SUMIF(Budget!B27:B$28, 26 , Budget!I27:I$28)=0, "", SUMIF(Budget!B27:B$28, 26 , Budget!I27:I$28))</f>
        <v/>
      </c>
      <c r="Q27" s="126"/>
      <c r="R27" s="127"/>
      <c r="S27" s="128" t="n">
        <f aca="false">IF(SUM(C27:Q27) &gt; 0, -SUM(C27:Q27), "-")</f>
        <v>-14.1681421839564</v>
      </c>
      <c r="T27" s="138" t="n">
        <f aca="false">IF(S27&lt;0, S27/S$36, "")</f>
        <v>0.00246763142936312</v>
      </c>
      <c r="U27" s="139"/>
      <c r="V27" s="131" t="n">
        <f aca="false">B27</f>
        <v>26</v>
      </c>
      <c r="W27" s="140"/>
      <c r="X27" s="140"/>
      <c r="Z27" s="135"/>
      <c r="AA27" s="136"/>
      <c r="AB27" s="137"/>
      <c r="AC27" s="141" t="str">
        <f aca="false">IF(SUM(Z27:AB27)=0,"-",-SUM(Z27:AB27))</f>
        <v>-</v>
      </c>
      <c r="AD27" s="142" t="s">
        <v>111</v>
      </c>
      <c r="AE27" s="146"/>
      <c r="AF27" s="146"/>
      <c r="AG27" s="146"/>
      <c r="XFC27" s="0"/>
      <c r="XFD27" s="0"/>
    </row>
    <row r="28" customFormat="false" ht="12.8" hidden="false" customHeight="false" outlineLevel="0" collapsed="false">
      <c r="B28" s="122" t="n">
        <v>27</v>
      </c>
      <c r="C28" s="135"/>
      <c r="D28" s="136" t="n">
        <f aca="true">MAX(NORMSINV(RAND())*20 + 50, 0)</f>
        <v>80.9985585801476</v>
      </c>
      <c r="E28" s="137"/>
      <c r="F28" s="135"/>
      <c r="G28" s="137" t="n">
        <f aca="true">NORMSINV(RAND())*10 + 20 + 10</f>
        <v>26.9577450594311</v>
      </c>
      <c r="H28" s="123"/>
      <c r="I28" s="124"/>
      <c r="J28" s="125"/>
      <c r="K28" s="124" t="str">
        <f aca="false">IF(SUMIF(Budget!B34:B$35, 27 , Budget!I34:I$35)=0, "", SUMIF(Budget!B34:B$35, 27 , Budget!I34:I$35))</f>
        <v/>
      </c>
      <c r="L28" s="124" t="str">
        <f aca="false">IF(SUMIF(Budget!B46:B$53, 27 , Budget!I46:I$53)=0, "", SUMIF(Budget!B46:B$53, 27 , Budget!I46:I$53))</f>
        <v/>
      </c>
      <c r="M28" s="124" t="str">
        <f aca="false">IF(Budget!B31= 27 ,(Budget!I31),"")</f>
        <v/>
      </c>
      <c r="N28" s="124" t="str">
        <f aca="false">IF(Budget!B30= 27 ,(Budget!I30),"")</f>
        <v/>
      </c>
      <c r="O28" s="124" t="str">
        <f aca="false">IF(SUMIF(Budget!B38:B$39, 27 , Budget!I38:I$39)=0, "", SUMIF(Budget!B38:B$39, 27 , Budget!I38:I$39))</f>
        <v/>
      </c>
      <c r="P28" s="124" t="str">
        <f aca="false">IF(SUMIF(Budget!B27:B$28, 27 , Budget!I27:I$28)=0, "", SUMIF(Budget!B27:B$28, 27 , Budget!I27:I$28))</f>
        <v/>
      </c>
      <c r="Q28" s="126"/>
      <c r="R28" s="127"/>
      <c r="S28" s="128" t="n">
        <f aca="false">IF(SUM(C28:Q28) &gt; 0, -SUM(C28:Q28), "-")</f>
        <v>-107.956303639579</v>
      </c>
      <c r="T28" s="138" t="n">
        <f aca="false">IF(S28&lt;0, S28/S$36, "")</f>
        <v>0.0188024911382208</v>
      </c>
      <c r="U28" s="139"/>
      <c r="V28" s="131" t="n">
        <f aca="false">B28</f>
        <v>27</v>
      </c>
      <c r="W28" s="140"/>
      <c r="X28" s="140"/>
      <c r="Z28" s="135"/>
      <c r="AA28" s="136"/>
      <c r="AB28" s="137"/>
      <c r="AC28" s="141" t="str">
        <f aca="false">IF(SUM(Z28:AB28)=0,"-",-SUM(Z28:AB28))</f>
        <v>-</v>
      </c>
      <c r="AD28" s="142" t="s">
        <v>112</v>
      </c>
      <c r="AE28" s="146"/>
      <c r="AF28" s="146"/>
      <c r="AG28" s="146"/>
      <c r="XFC28" s="0"/>
      <c r="XFD28" s="0"/>
    </row>
    <row r="29" customFormat="false" ht="12.8" hidden="false" customHeight="false" outlineLevel="0" collapsed="false">
      <c r="B29" s="122" t="n">
        <v>28</v>
      </c>
      <c r="C29" s="135" t="n">
        <f aca="true">MAX(NORMSINV(RAND())*20 + 50, 0)</f>
        <v>56.561466507616</v>
      </c>
      <c r="D29" s="136"/>
      <c r="E29" s="137" t="n">
        <f aca="true">MAX(NORMSINV(RAND())*20 + 50, 0)</f>
        <v>34.1521722909623</v>
      </c>
      <c r="F29" s="135" t="n">
        <v>3.33</v>
      </c>
      <c r="G29" s="137"/>
      <c r="H29" s="123" t="n">
        <f aca="true">NORMSINV(RAND())*20 + 50 + 20</f>
        <v>97.6603313450766</v>
      </c>
      <c r="I29" s="124"/>
      <c r="J29" s="125"/>
      <c r="K29" s="124" t="str">
        <f aca="false">IF(SUMIF(Budget!B34:B$35, 28 , Budget!I34:I$35)=0, "", SUMIF(Budget!B34:B$35, 28 , Budget!I34:I$35))</f>
        <v/>
      </c>
      <c r="L29" s="124" t="str">
        <f aca="false">IF(SUMIF(Budget!B46:B$53, 28 , Budget!I46:I$53)=0, "", SUMIF(Budget!B46:B$53, 28 , Budget!I46:I$53))</f>
        <v/>
      </c>
      <c r="M29" s="124" t="str">
        <f aca="false">IF(Budget!B31= 28 ,(Budget!I31),"")</f>
        <v/>
      </c>
      <c r="N29" s="124" t="str">
        <f aca="false">IF(Budget!B30= 28 ,(Budget!I30),"")</f>
        <v/>
      </c>
      <c r="O29" s="124" t="str">
        <f aca="false">IF(SUMIF(Budget!B38:B$39, 28 , Budget!I38:I$39)=0, "", SUMIF(Budget!B38:B$39, 28 , Budget!I38:I$39))</f>
        <v/>
      </c>
      <c r="P29" s="124" t="str">
        <f aca="false">IF(SUMIF(Budget!B27:B$28, 28 , Budget!I27:I$28)=0, "", SUMIF(Budget!B27:B$28, 28 , Budget!I27:I$28))</f>
        <v/>
      </c>
      <c r="Q29" s="126"/>
      <c r="R29" s="127"/>
      <c r="S29" s="128" t="n">
        <f aca="false">IF(SUM(C29:Q29) &gt; 0, -SUM(C29:Q29), "-")</f>
        <v>-191.703970143655</v>
      </c>
      <c r="T29" s="138" t="n">
        <f aca="false">IF(S29&lt;0, S29/S$36, "")</f>
        <v>0.0333886218615059</v>
      </c>
      <c r="U29" s="139"/>
      <c r="V29" s="131" t="n">
        <f aca="false">B29</f>
        <v>28</v>
      </c>
      <c r="W29" s="140"/>
      <c r="X29" s="140"/>
      <c r="Z29" s="135"/>
      <c r="AA29" s="136"/>
      <c r="AB29" s="137"/>
      <c r="AC29" s="141" t="str">
        <f aca="false">IF(SUM(Z29:AB29)=0,"-",-SUM(Z29:AB29))</f>
        <v>-</v>
      </c>
      <c r="AD29" s="142" t="s">
        <v>113</v>
      </c>
      <c r="AE29" s="146"/>
      <c r="AF29" s="146"/>
      <c r="AG29" s="146"/>
      <c r="XFC29" s="0"/>
      <c r="XFD29" s="0"/>
    </row>
    <row r="30" customFormat="false" ht="12.8" hidden="false" customHeight="false" outlineLevel="0" collapsed="false">
      <c r="B30" s="122" t="n">
        <v>29</v>
      </c>
      <c r="C30" s="135"/>
      <c r="D30" s="136"/>
      <c r="E30" s="137"/>
      <c r="F30" s="135"/>
      <c r="G30" s="137"/>
      <c r="H30" s="123"/>
      <c r="I30" s="124"/>
      <c r="J30" s="125" t="n">
        <f aca="true">NORMSINV(RAND())*20 + 50 + 20</f>
        <v>70.9964595054291</v>
      </c>
      <c r="K30" s="124" t="str">
        <f aca="false">IF(SUMIF(Budget!B34:B$35, 29 , Budget!I34:I$35)=0, "", SUMIF(Budget!B34:B$35, 29 , Budget!I34:I$35))</f>
        <v/>
      </c>
      <c r="L30" s="124" t="str">
        <f aca="false">IF(SUMIF(Budget!B46:B$53, 29 , Budget!I46:I$53)=0, "", SUMIF(Budget!B46:B$53, 29 , Budget!I46:I$53))</f>
        <v/>
      </c>
      <c r="M30" s="124" t="str">
        <f aca="false">IF(Budget!B31= 29,(Budget!I31),"")</f>
        <v/>
      </c>
      <c r="N30" s="124" t="str">
        <f aca="false">IF(Budget!B30= 29,(Budget!I30),"")</f>
        <v/>
      </c>
      <c r="O30" s="124" t="str">
        <f aca="false">IF(SUMIF(Budget!B38:B$39, 29 , Budget!I38:I$39)=0, "", SUMIF(Budget!B38:B$39, 29 , Budget!I38:I$39))</f>
        <v/>
      </c>
      <c r="P30" s="124" t="str">
        <f aca="false">IF(SUMIF(Budget!B27:B$28, 29 , Budget!I27:I$28)=0, "", SUMIF(Budget!B27:B$28, 29 , Budget!I27:I$28))</f>
        <v/>
      </c>
      <c r="Q30" s="126"/>
      <c r="R30" s="127"/>
      <c r="S30" s="128" t="n">
        <f aca="false">IF(SUM(C30:Q30) &gt; 0, -SUM(C30:Q30), "-")</f>
        <v>-70.9964595054291</v>
      </c>
      <c r="T30" s="138" t="n">
        <f aca="false">IF(S30&lt;0, S30/S$36, "")</f>
        <v>0.0123652835053763</v>
      </c>
      <c r="U30" s="139"/>
      <c r="V30" s="131" t="n">
        <f aca="false">B30</f>
        <v>29</v>
      </c>
      <c r="W30" s="140"/>
      <c r="X30" s="140"/>
      <c r="Z30" s="135"/>
      <c r="AA30" s="136"/>
      <c r="AB30" s="137"/>
      <c r="AC30" s="141" t="str">
        <f aca="false">IF(SUM(Z30:AB30)=0,"-",-SUM(Z30:AB30))</f>
        <v>-</v>
      </c>
      <c r="AD30" s="142" t="s">
        <v>114</v>
      </c>
      <c r="AE30" s="146"/>
      <c r="AF30" s="146"/>
      <c r="AG30" s="146"/>
      <c r="XFC30" s="0"/>
      <c r="XFD30" s="0"/>
    </row>
    <row r="31" customFormat="false" ht="12.8" hidden="false" customHeight="false" outlineLevel="0" collapsed="false">
      <c r="B31" s="122" t="n">
        <v>30</v>
      </c>
      <c r="C31" s="135"/>
      <c r="D31" s="136"/>
      <c r="E31" s="137" t="n">
        <f aca="true">MAX(NORMSINV(RAND())*20 + 50, 0)</f>
        <v>87.5233223460214</v>
      </c>
      <c r="F31" s="135" t="n">
        <v>3.33</v>
      </c>
      <c r="G31" s="137"/>
      <c r="H31" s="123"/>
      <c r="I31" s="124"/>
      <c r="J31" s="125" t="n">
        <f aca="true">NORMSINV(RAND())*20 + 50 + 20</f>
        <v>75.5817032845429</v>
      </c>
      <c r="K31" s="124" t="str">
        <f aca="false">IF(SUMIF(Budget!B34:B$35, 29 , Budget!I34:I$35)=0, "", SUMIF(Budget!B34:B$35, 29 , Budget!I34:I$35))</f>
        <v/>
      </c>
      <c r="L31" s="124" t="str">
        <f aca="false">IF(SUMIF(Budget!B46:B$53, 30 , Budget!I46:I$53)=0, "", SUMIF(Budget!B46:B$53, 30 , Budget!I46:I$53))</f>
        <v/>
      </c>
      <c r="M31" s="124" t="str">
        <f aca="false">IF(Budget!B31= 30 ,(Budget!I31),"")</f>
        <v/>
      </c>
      <c r="N31" s="124" t="str">
        <f aca="false">IF(Budget!B30= 30 ,(Budget!I30),"")</f>
        <v/>
      </c>
      <c r="O31" s="124" t="str">
        <f aca="false">IF(SUMIF(Budget!B38:B$39, 30 , Budget!I38:I$39)=0, "", SUMIF(Budget!B38:B$39, 30 , Budget!I38:I$39))</f>
        <v/>
      </c>
      <c r="P31" s="124" t="str">
        <f aca="false">IF(SUMIF(Budget!B27:B$28, 30 , Budget!I27:I$28)=0, "", SUMIF(Budget!B27:B$28, 30 , Budget!I27:I$28))</f>
        <v/>
      </c>
      <c r="Q31" s="126"/>
      <c r="R31" s="127"/>
      <c r="S31" s="128" t="n">
        <f aca="false">IF(SUM(C31:Q31) &gt; 0, -SUM(C31:Q31), "-")</f>
        <v>-166.435025630564</v>
      </c>
      <c r="T31" s="138" t="n">
        <f aca="false">IF(S31&lt;0, S31/S$36, "")</f>
        <v>0.0289875902472168</v>
      </c>
      <c r="U31" s="139"/>
      <c r="V31" s="131" t="n">
        <f aca="false">B31</f>
        <v>30</v>
      </c>
      <c r="W31" s="140"/>
      <c r="X31" s="140"/>
      <c r="Z31" s="135"/>
      <c r="AA31" s="136"/>
      <c r="AB31" s="137"/>
      <c r="AC31" s="141" t="str">
        <f aca="false">IF(SUM(Z31:AB31)=0,"-",-SUM(Z31:AB31))</f>
        <v>-</v>
      </c>
      <c r="AD31" s="142" t="s">
        <v>115</v>
      </c>
      <c r="AE31" s="146"/>
      <c r="AF31" s="146"/>
      <c r="AG31" s="146"/>
      <c r="XFC31" s="0"/>
      <c r="XFD31" s="0"/>
    </row>
    <row r="32" customFormat="false" ht="12.8" hidden="false" customHeight="false" outlineLevel="0" collapsed="false">
      <c r="B32" s="122" t="n">
        <v>31</v>
      </c>
      <c r="C32" s="135"/>
      <c r="D32" s="136"/>
      <c r="E32" s="137"/>
      <c r="F32" s="135"/>
      <c r="G32" s="137"/>
      <c r="H32" s="123"/>
      <c r="I32" s="124"/>
      <c r="J32" s="125"/>
      <c r="K32" s="124" t="str">
        <f aca="false">IF(SUMIF(Budget!B34:B$35, 36 , Budget!I34:I$35)=0, "", SUMIF(Budget!B34:B$35, 36 , Budget!I34:I$35))</f>
        <v/>
      </c>
      <c r="L32" s="124" t="str">
        <f aca="false">IF(SUMIF(Budget!B46:B$53, 36 , Budget!I46:I$53)=0, "", SUMIF(Budget!B46:B$53, 36 , Budget!I46:I$53))</f>
        <v/>
      </c>
      <c r="M32" s="124" t="str">
        <f aca="false">IF(Budget!B31= 36 ,(Budget!I31),"")</f>
        <v/>
      </c>
      <c r="N32" s="124" t="str">
        <f aca="false">IF(Budget!B30= 36 ,(Budget!I30),"")</f>
        <v/>
      </c>
      <c r="O32" s="124" t="str">
        <f aca="false">IF(SUMIF(Budget!B38:B$39, 36 , Budget!I38:I$39)=0, "", SUMIF(Budget!B38:B$39, 36 , Budget!I38:I$39))</f>
        <v/>
      </c>
      <c r="P32" s="124" t="str">
        <f aca="false">IF(SUMIF(Budget!B27:B$28, 36 , Budget!I27:I$28)=0, "", SUMIF(Budget!B27:B$28, 36 , Budget!I27:I$28))</f>
        <v/>
      </c>
      <c r="Q32" s="126" t="n">
        <f aca="false">RANDBETWEEN(1, 20) * 10</f>
        <v>40</v>
      </c>
      <c r="R32" s="127"/>
      <c r="S32" s="128" t="n">
        <f aca="false">IF(SUM(C32:Q32) &gt; 0, -SUM(C32:Q32), "-")</f>
        <v>-40</v>
      </c>
      <c r="T32" s="138" t="n">
        <f aca="false">IF(S32&lt;0, S32/S$36, "")</f>
        <v>0.00696670430695533</v>
      </c>
      <c r="U32" s="139" t="n">
        <v>6200</v>
      </c>
      <c r="V32" s="131" t="n">
        <f aca="false">B32</f>
        <v>31</v>
      </c>
      <c r="W32" s="140"/>
      <c r="X32" s="140"/>
      <c r="Z32" s="147"/>
      <c r="AA32" s="148"/>
      <c r="AB32" s="149"/>
      <c r="AC32" s="150" t="str">
        <f aca="false">IF(SUM(Z32:AB32)=0,"-",-SUM(Z32:AB32))</f>
        <v>-</v>
      </c>
      <c r="AD32" s="151" t="s">
        <v>116</v>
      </c>
      <c r="AE32" s="146"/>
      <c r="AF32" s="146"/>
      <c r="AG32" s="146"/>
      <c r="XFC32" s="0"/>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C33" s="0"/>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117</v>
      </c>
      <c r="AC34" s="164" t="s">
        <v>46</v>
      </c>
      <c r="XFC34" s="0"/>
      <c r="XFD34" s="0"/>
    </row>
    <row r="35" customFormat="false" ht="23.85" hidden="false" customHeight="true" outlineLevel="0" collapsed="false">
      <c r="B35" s="166" t="s">
        <v>118</v>
      </c>
      <c r="C35" s="167" t="n">
        <f aca="false">IF((C36)&lt;0, C36/S36,"")</f>
        <v>0.074826425509749</v>
      </c>
      <c r="D35" s="167" t="n">
        <f aca="false">IF((D36)&lt;0, D36/$S36,"")</f>
        <v>0.0353252631950306</v>
      </c>
      <c r="E35" s="167" t="n">
        <f aca="false">IF((E36)&lt;0, E36/$S36,"")</f>
        <v>0.111418502611076</v>
      </c>
      <c r="F35" s="167" t="n">
        <f aca="false">IF((F36)&lt;0, F36/$S36,"")</f>
        <v>0.0104396064039726</v>
      </c>
      <c r="G35" s="167" t="n">
        <f aca="false">IF((G36)&lt;0, G36/$S36,"")</f>
        <v>0.0240174172465774</v>
      </c>
      <c r="H35" s="167" t="n">
        <f aca="false">IF((H36)&lt;0, H36/$S36,"")</f>
        <v>0.0690620874963379</v>
      </c>
      <c r="I35" s="167" t="n">
        <f aca="false">IF((I36)&lt;0, I36/$S36,"")</f>
        <v>0.0601699911824534</v>
      </c>
      <c r="J35" s="167" t="n">
        <f aca="false">IF((J36)&lt;0, J36/$S36,"")</f>
        <v>0.0657957571361046</v>
      </c>
      <c r="K35" s="167" t="n">
        <f aca="false">IF((K36)&lt;0, K36/$S36,"")</f>
        <v>0.046561968235536</v>
      </c>
      <c r="L35" s="167" t="n">
        <f aca="false">IF((L36)&lt;0, L36/$S36,"")</f>
        <v>0.00626655052410632</v>
      </c>
      <c r="M35" s="167" t="n">
        <f aca="false">IF((M36)&lt;0, M36/$S36,"")</f>
        <v>0.00844712897218334</v>
      </c>
      <c r="N35" s="167" t="n">
        <f aca="false">IF((N36)&lt;0, N36/$S36,"")</f>
        <v>0.426710638801014</v>
      </c>
      <c r="O35" s="167" t="n">
        <f aca="false">IF((O36)&lt;0, O36/$S36,"")</f>
        <v>0.0174167607673883</v>
      </c>
      <c r="P35" s="167" t="str">
        <f aca="false">IF((P36)&lt;0, P36/$S36,"")</f>
        <v/>
      </c>
      <c r="Q35" s="167" t="n">
        <f aca="false">IF((Q36)&lt;0, Q36/$S36,"")</f>
        <v>0.0435419019184708</v>
      </c>
      <c r="R35" s="167"/>
      <c r="S35" s="164"/>
      <c r="T35" s="164"/>
      <c r="U35" s="164"/>
      <c r="V35" s="164"/>
      <c r="W35" s="164"/>
      <c r="X35" s="165"/>
      <c r="Y35" s="165"/>
      <c r="Z35" s="168" t="n">
        <f aca="false">IF((Z36)&lt;0, Z36/$S36,"")</f>
        <v>0.128884029678674</v>
      </c>
      <c r="AA35" s="168" t="n">
        <f aca="false">IF((AA36)&lt;0, AA36/$S36,"")</f>
        <v>0.0548627964172733</v>
      </c>
      <c r="AB35" s="168" t="n">
        <f aca="false">IF((AB36)&lt;0, AB36/$S36,"")</f>
        <v>0.161091103689728</v>
      </c>
      <c r="AC35" s="164"/>
      <c r="XFC35" s="0"/>
      <c r="XFD35" s="0"/>
    </row>
    <row r="36" customFormat="false" ht="12.8" hidden="false" customHeight="false" outlineLevel="0" collapsed="false">
      <c r="B36" s="169" t="s">
        <v>119</v>
      </c>
      <c r="C36" s="170" t="n">
        <f aca="false">IF(SUM(C2:C32) &gt; 0, -SUM(C2:C32), "-")</f>
        <v>-429.623088409506</v>
      </c>
      <c r="D36" s="170" t="n">
        <f aca="false">IF(SUM(D2:D32) &gt; 0, -SUM(D2:D32), "-")</f>
        <v>-202.823381837883</v>
      </c>
      <c r="E36" s="170" t="n">
        <f aca="false">IF(SUM(E2:E32) &gt; 0, -SUM(E2:E32), "-")</f>
        <v>-639.720003616855</v>
      </c>
      <c r="F36" s="170" t="n">
        <f aca="false">IF(SUM(F2:F32) &gt; 0, -SUM(F2:F32), "-")</f>
        <v>-59.94</v>
      </c>
      <c r="G36" s="170" t="n">
        <f aca="false">IF(SUM(G2:G32) &gt; 0, -SUM(G2:G32), "-")</f>
        <v>-137.898301339411</v>
      </c>
      <c r="H36" s="170" t="n">
        <f aca="false">IF(SUM(H2:H32) &gt; 0, -SUM(H2:H32), "-")</f>
        <v>-396.526589638022</v>
      </c>
      <c r="I36" s="170" t="n">
        <f aca="false">IF(SUM(I2:I32) &gt; 0, -SUM(I2:I32), "-")</f>
        <v>-345.471767029823</v>
      </c>
      <c r="J36" s="170" t="n">
        <f aca="false">IF(SUM(J2:J32) &gt; 0, -SUM(J2:J32), "-")</f>
        <v>-377.772641048745</v>
      </c>
      <c r="K36" s="170" t="n">
        <f aca="false">IF(SUM(K2:K32) &gt; 0, -SUM(K2:K32), "-")</f>
        <v>-267.34</v>
      </c>
      <c r="L36" s="170" t="n">
        <f aca="false">IF(SUM(L2:L32) &gt; 0, -SUM(L2:L32), "-")</f>
        <v>-35.98</v>
      </c>
      <c r="M36" s="170" t="n">
        <f aca="false">IF(SUM(M2:M32) &gt; 0, -SUM(M2:M32), "-")</f>
        <v>-48.5</v>
      </c>
      <c r="N36" s="170" t="n">
        <f aca="false">IF(SUM(N2:N32) &gt; 0, -SUM(N2:N32), "-")</f>
        <v>-2450</v>
      </c>
      <c r="O36" s="170" t="n">
        <f aca="false">IF(SUM(O2:O32) &gt; 0, -SUM(O2:O32), "-")</f>
        <v>-100</v>
      </c>
      <c r="P36" s="170" t="str">
        <f aca="false">IF(SUM(P2:P32) &gt; 0, -SUM(P2:P32), "-")</f>
        <v>-</v>
      </c>
      <c r="Q36" s="170" t="n">
        <f aca="false">IF(SUM(Q2:Q32) &gt; 0, -SUM(Q2:Q32), "-")</f>
        <v>-250</v>
      </c>
      <c r="R36" s="170"/>
      <c r="S36" s="171" t="n">
        <f aca="false">IF(SUM(S2:S32) &lt; 0, SUM(S2:S32), "-")</f>
        <v>-5741.59577292024</v>
      </c>
      <c r="T36" s="171"/>
      <c r="U36" s="171" t="n">
        <f aca="false">IF(SUM(U2:U32) &gt; 0, SUM(U2:U32), "-")</f>
        <v>6200</v>
      </c>
      <c r="V36" s="171" t="n">
        <f aca="false">IF(ISNUMBER(U36),SUM(S36:U36),"-")</f>
        <v>458.404227079756</v>
      </c>
      <c r="W36" s="171"/>
      <c r="Z36" s="170" t="n">
        <f aca="false">IF(SUM(Z2:Z32) &gt; 0, 0-SUM(Z2:Z32), "-")</f>
        <v>-740</v>
      </c>
      <c r="AA36" s="170" t="n">
        <f aca="false">IF(SUM(AA2:AA32) &gt; 0, 0-SUM(AA2:AA32), "-")</f>
        <v>-315</v>
      </c>
      <c r="AB36" s="170" t="n">
        <f aca="false">IF(SUM(AB2:AB32) &gt; 0, 0-SUM(AB2:AB32), "-")</f>
        <v>-924.92</v>
      </c>
      <c r="AC36" s="172" t="n">
        <f aca="false">IF(SUM(AC2:AC32) &lt; 0, SUM(AC2:AC32), "-")</f>
        <v>-1979.92</v>
      </c>
      <c r="XFC36" s="0"/>
      <c r="XFD36" s="0"/>
    </row>
    <row r="37" customFormat="false" ht="12.8" hidden="false" customHeight="false" outlineLevel="0" collapsed="false">
      <c r="B37" s="173" t="s">
        <v>120</v>
      </c>
      <c r="C37" s="170" t="n">
        <f aca="false">IF(SUM(C2:C32) &gt; 0, -SUM(C2:C32)/31, "")</f>
        <v>-13.8588093035325</v>
      </c>
      <c r="D37" s="170" t="n">
        <f aca="false">IF(SUM(D2:D32) &gt; 0, -SUM(D2:D32)/31, "")</f>
        <v>-6.5426897367059</v>
      </c>
      <c r="E37" s="170" t="n">
        <f aca="false">IF(SUM(E2:E32) &gt; 0, -SUM(E2:E32)/31, "")</f>
        <v>-20.6361291489308</v>
      </c>
      <c r="F37" s="170" t="n">
        <f aca="false">IF(SUM(F2:F32) &gt; 0, -SUM(F2:F32)/31, "")</f>
        <v>-1.93354838709677</v>
      </c>
      <c r="G37" s="170" t="n">
        <f aca="false">IF(SUM(G2:G32) &gt; 0, -SUM(G2:G32)/31, "")</f>
        <v>-4.44833230127131</v>
      </c>
      <c r="H37" s="170" t="n">
        <f aca="false">IF(SUM(H2:H32) &gt; 0, -SUM(H2:H32)/31, "")</f>
        <v>-12.7911803109039</v>
      </c>
      <c r="I37" s="170" t="n">
        <f aca="false">IF(SUM(I2:I32) &gt; 0, -SUM(I2:I32)/31, "")</f>
        <v>-11.1442505493491</v>
      </c>
      <c r="J37" s="170" t="n">
        <f aca="false">IF(SUM(J2:J32) &gt; 0, -SUM(J2:J32)/31, "")</f>
        <v>-12.1862142273789</v>
      </c>
      <c r="K37" s="170" t="n">
        <f aca="false">IF(SUM(K2:K32) &gt; 0, -SUM(K2:K32)/31, "")</f>
        <v>-8.62387096774194</v>
      </c>
      <c r="L37" s="170" t="n">
        <f aca="false">IF(SUM(L2:L32) &gt; 0, -SUM(L2:L32)/31, "")</f>
        <v>-1.16064516129032</v>
      </c>
      <c r="M37" s="170" t="n">
        <f aca="false">IF(SUM(M2:M32) &gt; 0, -SUM(M2:M32)/31, "")</f>
        <v>-1.56451612903226</v>
      </c>
      <c r="N37" s="170" t="n">
        <f aca="false">IF(SUM(N2:N32) &gt; 0, -SUM(N2:N32)/31, "")</f>
        <v>-79.0322580645161</v>
      </c>
      <c r="O37" s="170" t="n">
        <f aca="false">IF(SUM(O2:O32) &gt; 0, -SUM(O2:O32)/31, "")</f>
        <v>-3.2258064516129</v>
      </c>
      <c r="P37" s="170" t="str">
        <f aca="false">IF(SUM(P2:P32) &gt; 0, -SUM(P2:P32)/31, "")</f>
        <v/>
      </c>
      <c r="Q37" s="170" t="n">
        <f aca="false">IF(SUM(Q2:Q32) &gt; 0, -SUM(Q2:Q32)/31, "")</f>
        <v>-8.06451612903226</v>
      </c>
      <c r="R37" s="170"/>
      <c r="S37" s="174" t="n">
        <f aca="false">IF(SUM(S2:S32) &lt; 0, SUM(S2:S32)/31, "")</f>
        <v>-185.212766868395</v>
      </c>
      <c r="T37" s="174"/>
      <c r="U37" s="174" t="n">
        <f aca="false">IF(SUM(U2:U32) &gt; 0, SUM(U2:U32)/31, "")</f>
        <v>200</v>
      </c>
      <c r="V37" s="174" t="n">
        <f aca="false">IF(ISNUMBER(U37),SUM(S37:U37),"")</f>
        <v>14.787233131605</v>
      </c>
      <c r="W37" s="174"/>
      <c r="Z37" s="170" t="n">
        <f aca="false">IF(SUM(Z2:Z32) &gt; 0, 0-SUM(Z2:Z32)/31, "")</f>
        <v>-23.8709677419355</v>
      </c>
      <c r="AA37" s="170" t="n">
        <f aca="false">IF(SUM(AA2:AA32) &gt; 0, 0-SUM(AA2:AA32)/31, "")</f>
        <v>-10.1612903225806</v>
      </c>
      <c r="AB37" s="170" t="n">
        <f aca="false">IF(SUM(AB2:AB32) &gt; 0, 0-SUM(AB2:AB32)/31, "")</f>
        <v>-29.8361290322581</v>
      </c>
      <c r="AC37" s="174" t="n">
        <f aca="false">IF(SUM(AC2:AC32) &lt; 0, SUM(AC2:AC32)/31, "")</f>
        <v>-63.8683870967742</v>
      </c>
      <c r="XFC37" s="0"/>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C2:Q32">
    <cfRule type="dataBar" priority="4">
      <dataBar showValue="1" minLength="0" maxLength="100">
        <cfvo type="min" val="0"/>
        <cfvo type="max" val="0"/>
        <color rgb="FFAFD095"/>
      </dataBar>
      <extLst>
        <ext xmlns:x14="http://schemas.microsoft.com/office/spreadsheetml/2009/9/main" uri="{B025F937-C7B1-47D3-B67F-A62EFF666E3E}">
          <x14:id>{F540F836-66D0-4AB2-B4D5-31F5ACBE5523}</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F540F836-66D0-4AB2-B4D5-31F5ACBE5523}">
            <x14:dataBar minLength="0" maxLength="100" axisPosition="automatic" gradient="true">
              <x14:cfvo type="autoMin"/>
              <x14:cfvo type="autoMax"/>
              <x14:negativeFillColor rgb="FFFF0000"/>
              <x14:axisColor rgb="FF000000"/>
            </x14:dataBar>
          </x14:cfRule>
          <xm:sqref>C2:Q32</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1"/>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U2" activeCellId="0" sqref="U2"/>
    </sheetView>
  </sheetViews>
  <sheetFormatPr defaultColWidth="12.00390625" defaultRowHeight="12.8" zeroHeight="false" outlineLevelRow="0" outlineLevelCol="0"/>
  <cols>
    <col collapsed="false" customWidth="true" hidden="false" outlineLevel="0" max="1" min="1" style="1" width="3.2"/>
    <col collapsed="false" customWidth="true" hidden="false" outlineLevel="0" max="2" min="2" style="1" width="6.96"/>
    <col collapsed="false" customWidth="false" hidden="false" outlineLevel="0" max="17" min="3" style="1" width="12"/>
    <col collapsed="false" customWidth="true" hidden="false" outlineLevel="0" max="18" min="18" style="1" width="2.77"/>
    <col collapsed="false" customWidth="true" hidden="false" outlineLevel="0" max="19" min="19" style="1" width="12.94"/>
    <col collapsed="false" customWidth="true" hidden="false" outlineLevel="0" max="20" min="20" style="1" width="7.5"/>
    <col collapsed="false" customWidth="false" hidden="false" outlineLevel="0" max="21" min="21" style="1" width="12"/>
    <col collapsed="false" customWidth="true" hidden="false" outlineLevel="0" max="22" min="22" style="1" width="6.12"/>
    <col collapsed="false" customWidth="true" hidden="false" outlineLevel="0" max="23" min="23" style="1" width="9.18"/>
    <col collapsed="false" customWidth="true" hidden="false" outlineLevel="0" max="24" min="24" style="1" width="10.57"/>
    <col collapsed="false" customWidth="false" hidden="false" outlineLevel="0" max="29" min="25" style="1" width="12"/>
    <col collapsed="false" customWidth="true" hidden="false" outlineLevel="0" max="30" min="30" style="1" width="5.14"/>
    <col collapsed="false" customWidth="false" hidden="false" outlineLevel="0" max="16384" min="31" style="1" width="12"/>
  </cols>
  <sheetData>
    <row r="1" s="121" customFormat="true" ht="23.85" hidden="false" customHeight="true" outlineLevel="0" collapsed="false">
      <c r="A1" s="117" t="s">
        <v>22</v>
      </c>
      <c r="B1" s="117"/>
      <c r="C1" s="118" t="s">
        <v>0</v>
      </c>
      <c r="D1" s="118"/>
      <c r="E1" s="118"/>
      <c r="F1" s="118" t="s">
        <v>1</v>
      </c>
      <c r="G1" s="118"/>
      <c r="H1" s="118" t="s">
        <v>2</v>
      </c>
      <c r="I1" s="118"/>
      <c r="J1" s="118"/>
      <c r="K1" s="118" t="s">
        <v>3</v>
      </c>
      <c r="L1" s="118"/>
      <c r="M1" s="118"/>
      <c r="N1" s="118"/>
      <c r="O1" s="118"/>
      <c r="P1" s="118"/>
      <c r="Q1" s="118" t="s">
        <v>4</v>
      </c>
      <c r="R1" s="118"/>
      <c r="S1" s="119" t="s">
        <v>5</v>
      </c>
      <c r="T1" s="119"/>
      <c r="U1" s="119" t="s">
        <v>6</v>
      </c>
      <c r="V1" s="120"/>
      <c r="W1" s="45"/>
      <c r="Z1" s="118" t="s">
        <v>81</v>
      </c>
      <c r="AA1" s="118"/>
      <c r="AB1" s="118"/>
      <c r="AC1" s="119" t="s">
        <v>5</v>
      </c>
      <c r="AD1" s="119"/>
      <c r="AE1" s="119"/>
    </row>
    <row r="2" s="24" customFormat="true" ht="14.15" hidden="false" customHeight="true" outlineLevel="0" collapsed="false">
      <c r="B2" s="122" t="n">
        <v>1</v>
      </c>
      <c r="C2" s="123"/>
      <c r="D2" s="124"/>
      <c r="E2" s="125"/>
      <c r="F2" s="123" t="n">
        <v>3.33</v>
      </c>
      <c r="G2" s="125"/>
      <c r="H2" s="123"/>
      <c r="I2" s="124"/>
      <c r="J2" s="125"/>
      <c r="K2" s="124" t="n">
        <f aca="false">IF(SUMIF(Budget!B34:B$35, 1 , Budget!J34:J$35)=0, "", SUMIF(Budget!B34:B$35, 1 , Budget!J34:J$35))</f>
        <v>75</v>
      </c>
      <c r="L2" s="124" t="str">
        <f aca="false">IF(SUMIF(Budget!B46:B$53, 1 , Budget!J46:J$53)=0, "", SUMIF(Budget!B46:B$53, 1 , Budget!J46:J$53))</f>
        <v/>
      </c>
      <c r="M2" s="124" t="str">
        <f aca="false">IF(Budget!B31= 1 ,(Budget!J31),"")</f>
        <v/>
      </c>
      <c r="N2" s="124" t="n">
        <f aca="false">IF(Budget!B30= 1 ,(Budget!J30),"")</f>
        <v>2650</v>
      </c>
      <c r="O2" s="124" t="str">
        <f aca="false">IF(SUMIF(Budget!B38:B$39, 1 , Budget!J38:J$39)=0, "", SUMIF(Budget!B38:B$39, 1 , Budget!J38:J$39))</f>
        <v/>
      </c>
      <c r="P2" s="124" t="str">
        <f aca="false">IF(SUMIF(Budget!B27:B$28, 1 , Budget!J27:J$28)=0, "", SUMIF(Budget!B27:B$28, 1 , Budget!J27:J$28))</f>
        <v/>
      </c>
      <c r="Q2" s="126"/>
      <c r="R2" s="127"/>
      <c r="S2" s="128" t="n">
        <f aca="false">IF(SUM(C2:Q2) &gt; 0, -SUM(C2:Q2), "-")</f>
        <v>-2728.33</v>
      </c>
      <c r="T2" s="129" t="n">
        <f aca="false">IF(S2&lt;0, S2/S$36, "")</f>
        <v>0.443092993335434</v>
      </c>
      <c r="U2" s="130"/>
      <c r="V2" s="131" t="n">
        <f aca="false">B2</f>
        <v>1</v>
      </c>
      <c r="W2" s="132" t="s">
        <v>82</v>
      </c>
      <c r="X2" s="132"/>
      <c r="Z2" s="123"/>
      <c r="AA2" s="124"/>
      <c r="AB2" s="125"/>
      <c r="AC2" s="126" t="str">
        <f aca="false">IF(SUM(Z2:AB2)=0,"-",-SUM(Z2:AB2))</f>
        <v>-</v>
      </c>
      <c r="AD2" s="133" t="s">
        <v>83</v>
      </c>
      <c r="AE2" s="134" t="s">
        <v>84</v>
      </c>
      <c r="AF2" s="134"/>
      <c r="AG2" s="103" t="s">
        <v>70</v>
      </c>
      <c r="XFC2" s="0"/>
      <c r="XFD2" s="0"/>
    </row>
    <row r="3" customFormat="false" ht="12.8" hidden="false" customHeight="true" outlineLevel="0" collapsed="false">
      <c r="B3" s="122" t="n">
        <v>2</v>
      </c>
      <c r="C3" s="135"/>
      <c r="D3" s="136"/>
      <c r="E3" s="137"/>
      <c r="F3" s="135"/>
      <c r="G3" s="137"/>
      <c r="H3" s="123"/>
      <c r="I3" s="124"/>
      <c r="J3" s="125"/>
      <c r="K3" s="124" t="str">
        <f aca="false">IF(SUMIF(Budget!B34:B$35, 2 , Budget!J34:J$35)=0, "", SUMIF(Budget!B34:B$35, 2 , Budget!J34:J$35))</f>
        <v/>
      </c>
      <c r="L3" s="124" t="n">
        <f aca="false">IF(SUMIF(Budget!B46:B$53, 2 , Budget!J46:J$53)=0, "", SUMIF(Budget!B46:B$53, 2 , Budget!J46:J$53))</f>
        <v>10.99</v>
      </c>
      <c r="M3" s="124" t="str">
        <f aca="false">IF(Budget!B31= 2 ,(Budget!J31),"")</f>
        <v/>
      </c>
      <c r="N3" s="124" t="str">
        <f aca="false">IF(Budget!B30= 2 ,(Budget!J30),"")</f>
        <v/>
      </c>
      <c r="O3" s="124" t="str">
        <f aca="false">IF(SUMIF(Budget!B38:B$39, 2 , Budget!J38:J$39)=0, "", SUMIF(Budget!B38:B$39, 2 , Budget!J38:J$39))</f>
        <v/>
      </c>
      <c r="P3" s="124" t="str">
        <f aca="false">IF(SUMIF(Budget!B27:B$28, 2 , Budget!J27:J$28)=0, "", SUMIF(Budget!B27:B$28, 2 , Budget!J27:J$28))</f>
        <v/>
      </c>
      <c r="Q3" s="126"/>
      <c r="R3" s="127"/>
      <c r="S3" s="128" t="n">
        <f aca="false">IF(SUM(C3:Q3) &gt; 0, -SUM(C3:Q3), "-")</f>
        <v>-10.99</v>
      </c>
      <c r="T3" s="138" t="n">
        <f aca="false">IF(S3&lt;0, S3/S$36, "")</f>
        <v>0.00178482514826154</v>
      </c>
      <c r="U3" s="139"/>
      <c r="V3" s="131" t="n">
        <f aca="false">B3</f>
        <v>2</v>
      </c>
      <c r="W3" s="140" t="s">
        <v>85</v>
      </c>
      <c r="X3" s="140"/>
      <c r="Z3" s="135"/>
      <c r="AA3" s="136"/>
      <c r="AB3" s="137"/>
      <c r="AC3" s="141" t="str">
        <f aca="false">IF(SUM(Z3:AB3)=0,"-",-SUM(Z3:AB3))</f>
        <v>-</v>
      </c>
      <c r="AD3" s="142" t="s">
        <v>86</v>
      </c>
      <c r="AE3" s="143"/>
      <c r="XFC3" s="0"/>
      <c r="XFD3" s="0"/>
    </row>
    <row r="4" customFormat="false" ht="12.8" hidden="false" customHeight="false" outlineLevel="0" collapsed="false">
      <c r="B4" s="122" t="n">
        <v>3</v>
      </c>
      <c r="C4" s="135" t="n">
        <f aca="true">MAX(NORMSINV(RAND())*20 + 50, 0)</f>
        <v>40.8074448951979</v>
      </c>
      <c r="D4" s="136"/>
      <c r="E4" s="137" t="n">
        <f aca="true">MAX(NORMSINV(RAND())*20 + 50, 0)</f>
        <v>52.3965159621303</v>
      </c>
      <c r="F4" s="135" t="n">
        <v>3.33</v>
      </c>
      <c r="G4" s="137" t="n">
        <f aca="true">NORMSINV(RAND())*10 + 20 + 10</f>
        <v>23.5058853923837</v>
      </c>
      <c r="H4" s="123"/>
      <c r="I4" s="124"/>
      <c r="J4" s="125"/>
      <c r="K4" s="124" t="str">
        <f aca="false">IF(SUMIF(Budget!B34:B$35, 3 , Budget!J34:J$35)=0, "", SUMIF(Budget!B34:B$35, 3 , Budget!J34:J$35))</f>
        <v/>
      </c>
      <c r="L4" s="124" t="str">
        <f aca="false">IF(SUMIF(Budget!B46:B$53, 3 , Budget!J46:J$53)=0, "", SUMIF(Budget!B46:B$53, 3 , Budget!J46:J$53))</f>
        <v/>
      </c>
      <c r="M4" s="124" t="str">
        <f aca="false">IF(Budget!B31= 3 ,(Budget!J31),"")</f>
        <v/>
      </c>
      <c r="N4" s="124" t="str">
        <f aca="false">IF(Budget!B30= 3 ,(Budget!J30),"")</f>
        <v/>
      </c>
      <c r="O4" s="124" t="n">
        <f aca="false">IF(SUMIF(Budget!B38:B$39, 3 , Budget!J38:J$39)=0, "", SUMIF(Budget!B38:B$39, 3 , Budget!J38:J$39))</f>
        <v>100</v>
      </c>
      <c r="P4" s="124" t="str">
        <f aca="false">IF(SUMIF(Budget!B27:B$28, 3 , Budget!J27:J$28)=0, "", SUMIF(Budget!B27:B$28, 3 , Budget!J27:J$28))</f>
        <v/>
      </c>
      <c r="Q4" s="126"/>
      <c r="R4" s="127"/>
      <c r="S4" s="128" t="n">
        <f aca="false">IF(SUM(C4:Q4) &gt; 0, -SUM(C4:Q4), "-")</f>
        <v>-220.039846249712</v>
      </c>
      <c r="T4" s="138" t="n">
        <f aca="false">IF(S4&lt;0, S4/S$36, "")</f>
        <v>0.0357354550687979</v>
      </c>
      <c r="U4" s="139"/>
      <c r="V4" s="131" t="n">
        <f aca="false">B4</f>
        <v>3</v>
      </c>
      <c r="W4" s="140"/>
      <c r="X4" s="140"/>
      <c r="Z4" s="135"/>
      <c r="AA4" s="136"/>
      <c r="AB4" s="137"/>
      <c r="AC4" s="141" t="str">
        <f aca="false">IF(SUM(Z4:AB4)=0,"-",-SUM(Z4:AB4))</f>
        <v>-</v>
      </c>
      <c r="AD4" s="142" t="s">
        <v>87</v>
      </c>
      <c r="AE4" s="144" t="str">
        <f aca="false">IF((AG2="YES"),"Spent", "")</f>
        <v/>
      </c>
      <c r="AF4" s="59" t="str">
        <f aca="false">IF(AG2="YES", IF(SUM(AC2:AC32) &lt; 0, IF(COUNT(AC2:AC32)=0, "Error: No Data", SUM(AC2:AC32) / COUNT(AC2:AC32)), ""), "")</f>
        <v/>
      </c>
      <c r="AG4" s="1" t="str">
        <f aca="false">IF((AG2="YES"),"per day.", "")</f>
        <v/>
      </c>
      <c r="XFC4" s="0"/>
      <c r="XFD4" s="0"/>
    </row>
    <row r="5" customFormat="false" ht="12.8" hidden="false" customHeight="false" outlineLevel="0" collapsed="false">
      <c r="B5" s="122" t="n">
        <v>4</v>
      </c>
      <c r="C5" s="135"/>
      <c r="D5" s="136"/>
      <c r="E5" s="137" t="n">
        <f aca="true">MAX(NORMSINV(RAND())*20 + 50, 0)</f>
        <v>54.8544414668062</v>
      </c>
      <c r="F5" s="135" t="n">
        <v>3.33</v>
      </c>
      <c r="G5" s="137"/>
      <c r="H5" s="123" t="n">
        <f aca="true">NORMSINV(RAND())*20 + 50 + 20</f>
        <v>62.7698284613126</v>
      </c>
      <c r="I5" s="124"/>
      <c r="J5" s="125"/>
      <c r="K5" s="124" t="str">
        <f aca="false">IF(SUMIF(Budget!B34:B$35, 4 , Budget!J34:J$35)=0, "", SUMIF(Budget!B34:B$35, 4 , Budget!J34:J$35))</f>
        <v/>
      </c>
      <c r="L5" s="124" t="str">
        <f aca="false">IF(SUMIF(Budget!B46:B$53, 4 , Budget!J46:J$53)=0, "", SUMIF(Budget!B46:B$53, 4 , Budget!J46:J$53))</f>
        <v/>
      </c>
      <c r="M5" s="124" t="str">
        <f aca="false">IF(Budget!B31= 4 ,(Budget!J31),"")</f>
        <v/>
      </c>
      <c r="N5" s="124" t="str">
        <f aca="false">IF(Budget!B30= 4 ,(Budget!J30),"")</f>
        <v/>
      </c>
      <c r="O5" s="124" t="str">
        <f aca="false">IF(SUMIF(Budget!B38:B$39, 4 , Budget!J38:J$39)=0, "", SUMIF(Budget!B38:B$39, 4 , Budget!J38:J$39))</f>
        <v/>
      </c>
      <c r="P5" s="124" t="str">
        <f aca="false">IF(SUMIF(Budget!B27:B$28, 4 , Budget!J27:J$28)=0, "", SUMIF(Budget!B27:B$28, 4 , Budget!J27:J$28))</f>
        <v/>
      </c>
      <c r="Q5" s="126"/>
      <c r="R5" s="127"/>
      <c r="S5" s="128" t="n">
        <f aca="false">IF(SUM(C5:Q5) &gt; 0, -SUM(C5:Q5), "-")</f>
        <v>-120.954269928119</v>
      </c>
      <c r="T5" s="138" t="n">
        <f aca="false">IF(S5&lt;0, S5/S$36, "")</f>
        <v>0.0196435143546243</v>
      </c>
      <c r="U5" s="139"/>
      <c r="V5" s="131" t="n">
        <f aca="false">B5</f>
        <v>4</v>
      </c>
      <c r="W5" s="140"/>
      <c r="X5" s="140"/>
      <c r="Z5" s="135"/>
      <c r="AA5" s="136"/>
      <c r="AB5" s="137"/>
      <c r="AC5" s="141" t="str">
        <f aca="false">IF(SUM(Z5:AB5)=0,"-",-SUM(Z5:AB5))</f>
        <v>-</v>
      </c>
      <c r="AD5" s="142" t="s">
        <v>88</v>
      </c>
      <c r="XFC5" s="0"/>
      <c r="XFD5" s="0"/>
    </row>
    <row r="6" customFormat="false" ht="12.8" hidden="false" customHeight="false" outlineLevel="0" collapsed="false">
      <c r="B6" s="122" t="n">
        <v>5</v>
      </c>
      <c r="C6" s="135" t="n">
        <f aca="true">MAX(NORMSINV(RAND())*20 + 50, 0)</f>
        <v>85.4057795371476</v>
      </c>
      <c r="D6" s="136"/>
      <c r="E6" s="137"/>
      <c r="F6" s="135" t="n">
        <v>3.33</v>
      </c>
      <c r="G6" s="137"/>
      <c r="H6" s="123" t="n">
        <f aca="true">NORMSINV(RAND())*20 + 50 + 20</f>
        <v>56.9534018071637</v>
      </c>
      <c r="I6" s="124" t="n">
        <f aca="true">NORMSINV(RAND())*20 + 50 + 20</f>
        <v>52.278285026433</v>
      </c>
      <c r="J6" s="125" t="n">
        <f aca="true">NORMSINV(RAND())*20 + 50 + 20</f>
        <v>84.6612704379383</v>
      </c>
      <c r="K6" s="124" t="str">
        <f aca="false">IF(SUMIF(Budget!B34:B$35, 5 , Budget!J34:J$35)=0, "", SUMIF(Budget!B34:B$35, 5 , Budget!J34:J$35))</f>
        <v/>
      </c>
      <c r="L6" s="124" t="str">
        <f aca="false">IF(SUMIF(Budget!B46:B$53, 5 , Budget!J46:J$53)=0, "", SUMIF(Budget!B46:B$53, 5 , Budget!J46:J$53))</f>
        <v/>
      </c>
      <c r="M6" s="124" t="str">
        <f aca="false">IF(Budget!B31= 5 ,(Budget!J31),"")</f>
        <v/>
      </c>
      <c r="N6" s="124" t="str">
        <f aca="false">IF(Budget!B30= 5 ,(Budget!J30),"")</f>
        <v/>
      </c>
      <c r="O6" s="124" t="str">
        <f aca="false">IF(SUMIF(Budget!B38:B$39, 5 , Budget!J38:J$39)=0, "", SUMIF(Budget!B38:B$39, 5 , Budget!J38:J$39))</f>
        <v/>
      </c>
      <c r="P6" s="124" t="str">
        <f aca="false">IF(SUMIF(Budget!B27:B$28, 5 , Budget!J27:J$28)=0, "", SUMIF(Budget!B27:B$28, 5 , Budget!J27:J$28))</f>
        <v/>
      </c>
      <c r="Q6" s="126" t="n">
        <f aca="false">RANDBETWEEN(1, 20) * 10</f>
        <v>180</v>
      </c>
      <c r="R6" s="127"/>
      <c r="S6" s="128" t="n">
        <f aca="false">IF(SUM(C6:Q6) &gt; 0, -SUM(C6:Q6), "-")</f>
        <v>-462.628736808683</v>
      </c>
      <c r="T6" s="138" t="n">
        <f aca="false">IF(S6&lt;0, S6/S$36, "")</f>
        <v>0.0751329757747596</v>
      </c>
      <c r="U6" s="139"/>
      <c r="V6" s="131" t="n">
        <f aca="false">B6</f>
        <v>5</v>
      </c>
      <c r="W6" s="140"/>
      <c r="X6" s="140"/>
      <c r="Z6" s="135"/>
      <c r="AA6" s="136"/>
      <c r="AB6" s="137"/>
      <c r="AC6" s="141" t="str">
        <f aca="false">IF(SUM(Z6:AB6)=0,"-",-SUM(Z6:AB6))</f>
        <v>-</v>
      </c>
      <c r="AD6" s="142" t="s">
        <v>89</v>
      </c>
      <c r="AE6" s="145" t="s">
        <v>72</v>
      </c>
      <c r="XFC6" s="0"/>
      <c r="XFD6" s="0"/>
    </row>
    <row r="7" customFormat="false" ht="12.8" hidden="false" customHeight="true" outlineLevel="0" collapsed="false">
      <c r="B7" s="122" t="n">
        <v>6</v>
      </c>
      <c r="C7" s="135"/>
      <c r="D7" s="136"/>
      <c r="E7" s="137"/>
      <c r="F7" s="135"/>
      <c r="G7" s="137"/>
      <c r="H7" s="123"/>
      <c r="I7" s="124"/>
      <c r="J7" s="125"/>
      <c r="K7" s="124" t="str">
        <f aca="false">IF(SUMIF(Budget!B34:B$35, 6 , Budget!J34:J$35)=0, "", SUMIF(Budget!B34:B$35, 6 , Budget!J34:J$35))</f>
        <v/>
      </c>
      <c r="L7" s="124" t="str">
        <f aca="false">IF(SUMIF(Budget!B46:B$53, 6 , Budget!J46:J$53)=0, "", SUMIF(Budget!B46:B$53, 6 , Budget!J46:J$53))</f>
        <v/>
      </c>
      <c r="M7" s="124" t="str">
        <f aca="false">IF(Budget!B31= 6 ,(Budget!J31),"")</f>
        <v/>
      </c>
      <c r="N7" s="124" t="str">
        <f aca="false">IF(Budget!B30= 6 ,(Budget!J30),"")</f>
        <v/>
      </c>
      <c r="O7" s="124" t="str">
        <f aca="false">IF(SUMIF(Budget!B38:B$39, 6 , Budget!J38:J$39)=0, "", SUMIF(Budget!B38:B$39, 6 , Budget!J38:J$39))</f>
        <v/>
      </c>
      <c r="P7" s="124" t="str">
        <f aca="false">IF(SUMIF(Budget!B27:B$28, 6 , Budget!J27:J$28)=0, "", SUMIF(Budget!B27:B$28, 6 , Budget!J27:J$28))</f>
        <v/>
      </c>
      <c r="Q7" s="126"/>
      <c r="R7" s="127"/>
      <c r="S7" s="128" t="str">
        <f aca="false">IF(SUM(C7:Q7) &gt; 0, -SUM(C7:Q7), "-")</f>
        <v>-</v>
      </c>
      <c r="T7" s="138" t="str">
        <f aca="false">IF(S7&lt;0, S7/S$36, "")</f>
        <v/>
      </c>
      <c r="U7" s="139"/>
      <c r="V7" s="131" t="n">
        <f aca="false">B7</f>
        <v>6</v>
      </c>
      <c r="W7" s="140"/>
      <c r="X7" s="140"/>
      <c r="Z7" s="135"/>
      <c r="AA7" s="136"/>
      <c r="AB7" s="137"/>
      <c r="AC7" s="141" t="str">
        <f aca="false">IF(SUM(Z7:AB7)=0,"-",-SUM(Z7:AB7))</f>
        <v>-</v>
      </c>
      <c r="AD7" s="142" t="s">
        <v>90</v>
      </c>
      <c r="AE7" s="146" t="s">
        <v>91</v>
      </c>
      <c r="AF7" s="146"/>
      <c r="AG7" s="146"/>
      <c r="XFC7" s="0"/>
      <c r="XFD7" s="0"/>
    </row>
    <row r="8" customFormat="false" ht="12.8" hidden="false" customHeight="false" outlineLevel="0" collapsed="false">
      <c r="B8" s="122" t="n">
        <v>7</v>
      </c>
      <c r="C8" s="135"/>
      <c r="D8" s="136"/>
      <c r="E8" s="137" t="n">
        <f aca="true">MAX(NORMSINV(RAND())*20 + 50, 0)</f>
        <v>35.5775885916052</v>
      </c>
      <c r="F8" s="135"/>
      <c r="G8" s="137"/>
      <c r="H8" s="123"/>
      <c r="I8" s="124"/>
      <c r="J8" s="125"/>
      <c r="K8" s="124" t="str">
        <f aca="false">IF(SUMIF(Budget!B34:B$35, 7 , Budget!J34:J$35)=0, "", SUMIF(Budget!B34:B$35, 7 , Budget!J34:J$35))</f>
        <v/>
      </c>
      <c r="L8" s="124" t="str">
        <f aca="false">IF(SUMIF(Budget!B46:B$53, 7 , Budget!J46:J$53)=0, "", SUMIF(Budget!B46:B$53, 7 , Budget!J46:J$53))</f>
        <v/>
      </c>
      <c r="M8" s="124" t="str">
        <f aca="false">IF(Budget!B31= 7 ,(Budget!J31),"")</f>
        <v/>
      </c>
      <c r="N8" s="124" t="str">
        <f aca="false">IF(Budget!B30= 7 ,(Budget!J30),"")</f>
        <v/>
      </c>
      <c r="O8" s="124" t="str">
        <f aca="false">IF(SUMIF(Budget!B38:B$39, 7 , Budget!J38:J$39)=0, "", SUMIF(Budget!B38:B$39, 7 , Budget!J38:J$39))</f>
        <v/>
      </c>
      <c r="P8" s="124" t="str">
        <f aca="false">IF(SUMIF(Budget!B27:B$28, 7 , Budget!J27:J$28)=0, "", SUMIF(Budget!B27:B$28, 7 , Budget!J27:J$28))</f>
        <v/>
      </c>
      <c r="Q8" s="126"/>
      <c r="R8" s="127"/>
      <c r="S8" s="128" t="n">
        <f aca="false">IF(SUM(C8:Q8) &gt; 0, -SUM(C8:Q8), "-")</f>
        <v>-35.5775885916052</v>
      </c>
      <c r="T8" s="138" t="n">
        <f aca="false">IF(S8&lt;0, S8/S$36, "")</f>
        <v>0.00577795949343038</v>
      </c>
      <c r="U8" s="139"/>
      <c r="V8" s="131" t="n">
        <f aca="false">B8</f>
        <v>7</v>
      </c>
      <c r="W8" s="140"/>
      <c r="X8" s="140"/>
      <c r="Z8" s="135"/>
      <c r="AA8" s="136"/>
      <c r="AB8" s="137"/>
      <c r="AC8" s="141" t="str">
        <f aca="false">IF(SUM(Z8:AB8)=0,"-",-SUM(Z8:AB8))</f>
        <v>-</v>
      </c>
      <c r="AD8" s="142" t="s">
        <v>92</v>
      </c>
      <c r="AE8" s="146"/>
      <c r="AF8" s="146"/>
      <c r="AG8" s="146"/>
      <c r="XFC8" s="0"/>
      <c r="XFD8" s="0"/>
    </row>
    <row r="9" customFormat="false" ht="12.8" hidden="false" customHeight="false" outlineLevel="0" collapsed="false">
      <c r="B9" s="122" t="n">
        <v>8</v>
      </c>
      <c r="C9" s="135"/>
      <c r="D9" s="136"/>
      <c r="E9" s="137"/>
      <c r="F9" s="135" t="n">
        <v>3.33</v>
      </c>
      <c r="G9" s="137" t="n">
        <f aca="true">NORMSINV(RAND())*10 + 20 + 10</f>
        <v>39.0394239127327</v>
      </c>
      <c r="H9" s="123"/>
      <c r="I9" s="124" t="n">
        <f aca="true">NORMSINV(RAND())*20 + 50 + 20</f>
        <v>87.1005674883011</v>
      </c>
      <c r="J9" s="125" t="n">
        <f aca="true">NORMSINV(RAND())*20 + 50 + 20</f>
        <v>53.1867697882371</v>
      </c>
      <c r="K9" s="124" t="str">
        <f aca="false">IF(SUMIF(Budget!B34:B$35, 8 , Budget!J34:J$35)=0, "", SUMIF(Budget!B34:B$35, 8 , Budget!J34:J$35))</f>
        <v/>
      </c>
      <c r="L9" s="124" t="str">
        <f aca="false">IF(SUMIF(Budget!B46:B$53, 8 , Budget!J46:J$53)=0, "", SUMIF(Budget!B46:B$53, 8 , Budget!J46:J$53))</f>
        <v/>
      </c>
      <c r="M9" s="124" t="str">
        <f aca="false">IF(Budget!B31= 8 ,(Budget!J31),"")</f>
        <v/>
      </c>
      <c r="N9" s="124" t="str">
        <f aca="false">IF(Budget!B30= 8 ,(Budget!J30),"")</f>
        <v/>
      </c>
      <c r="O9" s="124" t="str">
        <f aca="false">IF(SUMIF(Budget!B38:B$39, 8 , Budget!J38:J$39)=0, "", SUMIF(Budget!B38:B$39, 8 , Budget!J38:J$39))</f>
        <v/>
      </c>
      <c r="P9" s="124" t="str">
        <f aca="false">IF(SUMIF(Budget!B27:B$28, 8 , Budget!J27:J$28)=0, "", SUMIF(Budget!B27:B$28, 8 , Budget!J27:J$28))</f>
        <v/>
      </c>
      <c r="Q9" s="126"/>
      <c r="R9" s="127"/>
      <c r="S9" s="128" t="n">
        <f aca="false">IF(SUM(C9:Q9) &gt; 0, -SUM(C9:Q9), "-")</f>
        <v>-182.656761189271</v>
      </c>
      <c r="T9" s="138" t="n">
        <f aca="false">IF(S9&lt;0, S9/S$36, "")</f>
        <v>0.0296642748744872</v>
      </c>
      <c r="U9" s="139"/>
      <c r="V9" s="131" t="n">
        <f aca="false">B9</f>
        <v>8</v>
      </c>
      <c r="W9" s="140"/>
      <c r="X9" s="140"/>
      <c r="Z9" s="135"/>
      <c r="AA9" s="136"/>
      <c r="AB9" s="137"/>
      <c r="AC9" s="141" t="str">
        <f aca="false">IF(SUM(Z9:AB9)=0,"-",-SUM(Z9:AB9))</f>
        <v>-</v>
      </c>
      <c r="AD9" s="142" t="s">
        <v>93</v>
      </c>
      <c r="AE9" s="146"/>
      <c r="AF9" s="146"/>
      <c r="AG9" s="146"/>
      <c r="XFC9" s="0"/>
      <c r="XFD9" s="0"/>
    </row>
    <row r="10" customFormat="false" ht="12.8" hidden="false" customHeight="false" outlineLevel="0" collapsed="false">
      <c r="B10" s="122" t="n">
        <v>9</v>
      </c>
      <c r="C10" s="135"/>
      <c r="D10" s="136" t="n">
        <f aca="true">MAX(NORMSINV(RAND())*20 + 50, 0)</f>
        <v>73.1502178114324</v>
      </c>
      <c r="E10" s="137" t="n">
        <f aca="true">MAX(NORMSINV(RAND())*20 + 50, 0)</f>
        <v>46.5925786227405</v>
      </c>
      <c r="F10" s="135"/>
      <c r="G10" s="137"/>
      <c r="H10" s="123"/>
      <c r="I10" s="124"/>
      <c r="J10" s="125"/>
      <c r="K10" s="124" t="str">
        <f aca="false">IF(SUMIF(Budget!B34:B$35, 9 , Budget!J34:J$35)=0, "", SUMIF(Budget!B34:B$35, 9 , Budget!J34:J$35))</f>
        <v/>
      </c>
      <c r="L10" s="124" t="str">
        <f aca="false">IF(SUMIF(Budget!B46:B$53, 9 , Budget!J46:J$53)=0, "", SUMIF(Budget!B46:B$53, 9 , Budget!J46:J$53))</f>
        <v/>
      </c>
      <c r="M10" s="124" t="str">
        <f aca="false">IF(Budget!B31= 9 ,(Budget!J31),"")</f>
        <v/>
      </c>
      <c r="N10" s="124" t="str">
        <f aca="false">IF(Budget!B30= 9 ,(Budget!J30),"")</f>
        <v/>
      </c>
      <c r="O10" s="124" t="str">
        <f aca="false">IF(SUMIF(Budget!B38:B$39, 9 , Budget!J38:J$39)=0, "", SUMIF(Budget!B38:B$39, 9 , Budget!J38:J$39))</f>
        <v/>
      </c>
      <c r="P10" s="124" t="str">
        <f aca="false">IF(SUMIF(Budget!B27:B$28, 9 , Budget!J27:J$28)=0, "", SUMIF(Budget!B27:B$28, 9 , Budget!J27:J$28))</f>
        <v/>
      </c>
      <c r="Q10" s="126"/>
      <c r="R10" s="127"/>
      <c r="S10" s="128" t="n">
        <f aca="false">IF(SUM(C10:Q10) &gt; 0, -SUM(C10:Q10), "-")</f>
        <v>-119.742796434173</v>
      </c>
      <c r="T10" s="138" t="n">
        <f aca="false">IF(S10&lt;0, S10/S$36, "")</f>
        <v>0.0194467656413899</v>
      </c>
      <c r="U10" s="139"/>
      <c r="V10" s="131" t="n">
        <f aca="false">B10</f>
        <v>9</v>
      </c>
      <c r="W10" s="140"/>
      <c r="X10" s="140"/>
      <c r="Z10" s="135"/>
      <c r="AA10" s="136"/>
      <c r="AB10" s="137"/>
      <c r="AC10" s="141" t="str">
        <f aca="false">IF(SUM(Z10:AB10)=0,"-",-SUM(Z10:AB10))</f>
        <v>-</v>
      </c>
      <c r="AD10" s="142" t="s">
        <v>94</v>
      </c>
      <c r="AE10" s="146"/>
      <c r="AF10" s="146"/>
      <c r="AG10" s="146"/>
      <c r="XFC10" s="0"/>
      <c r="XFD10" s="0"/>
    </row>
    <row r="11" customFormat="false" ht="12.8" hidden="false" customHeight="false" outlineLevel="0" collapsed="false">
      <c r="B11" s="122" t="n">
        <v>10</v>
      </c>
      <c r="C11" s="135"/>
      <c r="D11" s="136"/>
      <c r="E11" s="137"/>
      <c r="F11" s="135" t="n">
        <v>3.33</v>
      </c>
      <c r="G11" s="137"/>
      <c r="H11" s="123" t="n">
        <f aca="true">NORMSINV(RAND())*20 + 50 + 20</f>
        <v>86.978657535485</v>
      </c>
      <c r="I11" s="124"/>
      <c r="J11" s="125"/>
      <c r="K11" s="124" t="str">
        <f aca="false">IF(SUMIF(Budget!B34:B$35, 10 , Budget!J34:J$35)=0, "", SUMIF(Budget!B34:B$35, 10 , Budget!J34:J$35))</f>
        <v/>
      </c>
      <c r="L11" s="124" t="str">
        <f aca="false">IF(SUMIF(Budget!B46:B$53, 10 , Budget!J46:J$53)=0, "", SUMIF(Budget!B46:B$53, 10 , Budget!J46:J$53))</f>
        <v/>
      </c>
      <c r="M11" s="124" t="n">
        <f aca="false">IF(Budget!B31= 10 ,(Budget!J31),"")</f>
        <v>48.5</v>
      </c>
      <c r="N11" s="124" t="str">
        <f aca="false">IF(Budget!B30= 10 ,(Budget!J30),"")</f>
        <v/>
      </c>
      <c r="O11" s="124" t="str">
        <f aca="false">IF(SUMIF(Budget!B38:B$39, 10 , Budget!J38:J$39)=0, "", SUMIF(Budget!B38:B$39, 10 , Budget!J38:J$39))</f>
        <v/>
      </c>
      <c r="P11" s="124" t="str">
        <f aca="false">IF(SUMIF(Budget!B27:B$28, 10 , Budget!J27:J$28)=0, "", SUMIF(Budget!B27:B$28, 10 , Budget!J27:J$28))</f>
        <v/>
      </c>
      <c r="Q11" s="126"/>
      <c r="R11" s="127"/>
      <c r="S11" s="128" t="n">
        <f aca="false">IF(SUM(C11:Q11) &gt; 0, -SUM(C11:Q11), "-")</f>
        <v>-138.808657535485</v>
      </c>
      <c r="T11" s="138" t="n">
        <f aca="false">IF(S11&lt;0, S11/S$36, "")</f>
        <v>0.0225431467484766</v>
      </c>
      <c r="U11" s="139"/>
      <c r="V11" s="131" t="n">
        <f aca="false">B11</f>
        <v>10</v>
      </c>
      <c r="W11" s="140"/>
      <c r="X11" s="140"/>
      <c r="Z11" s="135"/>
      <c r="AA11" s="136"/>
      <c r="AB11" s="137"/>
      <c r="AC11" s="141" t="str">
        <f aca="false">IF(SUM(Z11:AB11)=0,"-",-SUM(Z11:AB11))</f>
        <v>-</v>
      </c>
      <c r="AD11" s="142" t="s">
        <v>95</v>
      </c>
      <c r="AE11" s="146"/>
      <c r="AF11" s="146"/>
      <c r="AG11" s="146"/>
      <c r="XFC11" s="0"/>
      <c r="XFD11" s="0"/>
    </row>
    <row r="12" customFormat="false" ht="12.8" hidden="false" customHeight="false" outlineLevel="0" collapsed="false">
      <c r="B12" s="122" t="n">
        <v>11</v>
      </c>
      <c r="C12" s="135" t="n">
        <f aca="true">MAX(NORMSINV(RAND())*20 + 50, 0)</f>
        <v>30.6884108349747</v>
      </c>
      <c r="D12" s="136"/>
      <c r="E12" s="137" t="n">
        <f aca="true">MAX(NORMSINV(RAND())*20 + 50, 0)</f>
        <v>69.1732907400932</v>
      </c>
      <c r="F12" s="135" t="n">
        <v>3.33</v>
      </c>
      <c r="G12" s="137"/>
      <c r="H12" s="123"/>
      <c r="I12" s="124"/>
      <c r="J12" s="125"/>
      <c r="K12" s="124" t="str">
        <f aca="false">IF(SUMIF(Budget!B34:B$35, 11 , Budget!J34:J$35)=0, "", SUMIF(Budget!B34:B$35, 11 , Budget!J34:J$35))</f>
        <v/>
      </c>
      <c r="L12" s="124" t="str">
        <f aca="false">IF(SUMIF(Budget!B46:B$53, 11 , Budget!J46:J$53)=0, "", SUMIF(Budget!B46:B$53, 11 , Budget!J46:J$53))</f>
        <v/>
      </c>
      <c r="M12" s="124" t="str">
        <f aca="false">IF(Budget!B31= 11 ,(Budget!J31),"")</f>
        <v/>
      </c>
      <c r="N12" s="124" t="str">
        <f aca="false">IF(Budget!B30= 11 ,(Budget!J30),"")</f>
        <v/>
      </c>
      <c r="O12" s="124" t="str">
        <f aca="false">IF(SUMIF(Budget!B38:B$39, 11 , Budget!J38:J$39)=0, "", SUMIF(Budget!B38:B$39, 11 , Budget!J38:J$39))</f>
        <v/>
      </c>
      <c r="P12" s="124" t="str">
        <f aca="false">IF(SUMIF(Budget!B27:B$28, 11 , Budget!J27:J$28)=0, "", SUMIF(Budget!B27:B$28, 11 , Budget!J27:J$28))</f>
        <v/>
      </c>
      <c r="Q12" s="126"/>
      <c r="R12" s="127"/>
      <c r="S12" s="128" t="n">
        <f aca="false">IF(SUM(C12:Q12) &gt; 0, -SUM(C12:Q12), "-")</f>
        <v>-103.191701575068</v>
      </c>
      <c r="T12" s="138" t="n">
        <f aca="false">IF(S12&lt;0, S12/S$36, "")</f>
        <v>0.0167587938182968</v>
      </c>
      <c r="U12" s="139"/>
      <c r="V12" s="131" t="n">
        <f aca="false">B12</f>
        <v>11</v>
      </c>
      <c r="W12" s="140"/>
      <c r="X12" s="140"/>
      <c r="Z12" s="135"/>
      <c r="AA12" s="136"/>
      <c r="AB12" s="137"/>
      <c r="AC12" s="141" t="str">
        <f aca="false">IF(SUM(Z12:AB12)=0,"-",-SUM(Z12:AB12))</f>
        <v>-</v>
      </c>
      <c r="AD12" s="142" t="s">
        <v>96</v>
      </c>
      <c r="AE12" s="146"/>
      <c r="AF12" s="146"/>
      <c r="AG12" s="146"/>
      <c r="XFC12" s="0"/>
      <c r="XFD12" s="0"/>
    </row>
    <row r="13" customFormat="false" ht="12.8" hidden="false" customHeight="false" outlineLevel="0" collapsed="false">
      <c r="B13" s="122" t="n">
        <v>12</v>
      </c>
      <c r="C13" s="135" t="n">
        <f aca="true">MAX(NORMSINV(RAND())*20 + 50, 0)</f>
        <v>17.5914309523183</v>
      </c>
      <c r="D13" s="136"/>
      <c r="E13" s="137"/>
      <c r="F13" s="135"/>
      <c r="G13" s="137"/>
      <c r="H13" s="123"/>
      <c r="I13" s="124" t="n">
        <f aca="true">NORMSINV(RAND())*20 + 50 + 20</f>
        <v>59.5693607310747</v>
      </c>
      <c r="J13" s="125"/>
      <c r="K13" s="124" t="str">
        <f aca="false">IF(SUMIF(Budget!B34:B$35, 12 , Budget!J34:J$35)=0, "", SUMIF(Budget!B34:B$35, 12 , Budget!J34:J$35))</f>
        <v/>
      </c>
      <c r="L13" s="124" t="str">
        <f aca="false">IF(SUMIF(Budget!B46:B$53, 12 , Budget!J46:J$53)=0, "", SUMIF(Budget!B46:B$53, 12 , Budget!J46:J$53))</f>
        <v/>
      </c>
      <c r="M13" s="124" t="str">
        <f aca="false">IF(Budget!B31= 12 ,(Budget!J31),"")</f>
        <v/>
      </c>
      <c r="N13" s="124" t="str">
        <f aca="false">IF(Budget!B30= 12 ,(Budget!J30),"")</f>
        <v/>
      </c>
      <c r="O13" s="124" t="str">
        <f aca="false">IF(SUMIF(Budget!B38:B$39, 12 , Budget!J38:J$39)=0, "", SUMIF(Budget!B38:B$39, 12 , Budget!J38:J$39))</f>
        <v/>
      </c>
      <c r="P13" s="124" t="str">
        <f aca="false">IF(SUMIF(Budget!B27:B$28, 12 , Budget!J27:J$28)=0, "", SUMIF(Budget!B27:B$28, 12 , Budget!J27:J$28))</f>
        <v/>
      </c>
      <c r="Q13" s="126"/>
      <c r="R13" s="127"/>
      <c r="S13" s="128" t="n">
        <f aca="false">IF(SUM(C13:Q13) &gt; 0, -SUM(C13:Q13), "-")</f>
        <v>-77.160791683393</v>
      </c>
      <c r="T13" s="138" t="n">
        <f aca="false">IF(S13&lt;0, S13/S$36, "")</f>
        <v>0.0125312576393348</v>
      </c>
      <c r="U13" s="139"/>
      <c r="V13" s="131" t="n">
        <f aca="false">B13</f>
        <v>12</v>
      </c>
      <c r="W13" s="140"/>
      <c r="X13" s="140"/>
      <c r="Z13" s="135"/>
      <c r="AA13" s="136"/>
      <c r="AB13" s="137"/>
      <c r="AC13" s="141" t="str">
        <f aca="false">IF(SUM(Z13:AB13)=0,"-",-SUM(Z13:AB13))</f>
        <v>-</v>
      </c>
      <c r="AD13" s="142" t="s">
        <v>97</v>
      </c>
      <c r="AE13" s="146"/>
      <c r="AF13" s="146"/>
      <c r="AG13" s="146"/>
      <c r="XFC13" s="0"/>
      <c r="XFD13" s="0"/>
    </row>
    <row r="14" customFormat="false" ht="12.8" hidden="false" customHeight="false" outlineLevel="0" collapsed="false">
      <c r="B14" s="122" t="n">
        <v>13</v>
      </c>
      <c r="C14" s="135"/>
      <c r="D14" s="136"/>
      <c r="E14" s="137" t="n">
        <f aca="true">MAX(NORMSINV(RAND())*20 + 50, 0)</f>
        <v>57.5603204945903</v>
      </c>
      <c r="F14" s="135" t="n">
        <v>3.33</v>
      </c>
      <c r="G14" s="137" t="n">
        <f aca="true">NORMSINV(RAND())*10 + 20 + 10</f>
        <v>32.0335522966148</v>
      </c>
      <c r="H14" s="123"/>
      <c r="I14" s="124"/>
      <c r="J14" s="125"/>
      <c r="K14" s="124" t="str">
        <f aca="false">IF(SUMIF(Budget!B34:B$35, 13 , Budget!J34:J$35)=0, "", SUMIF(Budget!B34:B$35, 13 , Budget!J34:J$35))</f>
        <v/>
      </c>
      <c r="L14" s="124" t="str">
        <f aca="false">IF(SUMIF(Budget!B46:B$53, 13 , Budget!J46:J$53)=0, "", SUMIF(Budget!B46:B$53, 13 , Budget!J46:J$53))</f>
        <v/>
      </c>
      <c r="M14" s="124" t="str">
        <f aca="false">IF(Budget!B31= 13 ,(Budget!J31),"")</f>
        <v/>
      </c>
      <c r="N14" s="124" t="str">
        <f aca="false">IF(Budget!B30= 13 ,(Budget!J30),"")</f>
        <v/>
      </c>
      <c r="O14" s="124" t="str">
        <f aca="false">IF(SUMIF(Budget!B38:B$39, 13 , Budget!J38:J$39)=0, "", SUMIF(Budget!B38:B$39, 13 , Budget!J38:J$39))</f>
        <v/>
      </c>
      <c r="P14" s="124" t="str">
        <f aca="false">IF(SUMIF(Budget!B27:B$28, 13 , Budget!J27:J$28)=0, "", SUMIF(Budget!B27:B$28, 13 , Budget!J27:J$28))</f>
        <v/>
      </c>
      <c r="Q14" s="126"/>
      <c r="R14" s="127"/>
      <c r="S14" s="128" t="n">
        <f aca="false">IF(SUM(C14:Q14) &gt; 0, -SUM(C14:Q14), "-")</f>
        <v>-92.9238727912051</v>
      </c>
      <c r="T14" s="138" t="n">
        <f aca="false">IF(S14&lt;0, S14/S$36, "")</f>
        <v>0.0150912525051501</v>
      </c>
      <c r="U14" s="139"/>
      <c r="V14" s="131" t="n">
        <f aca="false">B14</f>
        <v>13</v>
      </c>
      <c r="W14" s="140"/>
      <c r="X14" s="140"/>
      <c r="Z14" s="135"/>
      <c r="AA14" s="136"/>
      <c r="AB14" s="137"/>
      <c r="AC14" s="141" t="str">
        <f aca="false">IF(SUM(Z14:AB14)=0,"-",-SUM(Z14:AB14))</f>
        <v>-</v>
      </c>
      <c r="AD14" s="142" t="s">
        <v>98</v>
      </c>
      <c r="AE14" s="146"/>
      <c r="AF14" s="146"/>
      <c r="AG14" s="146"/>
      <c r="XFC14" s="0"/>
      <c r="XFD14" s="0"/>
    </row>
    <row r="15" customFormat="false" ht="12.8" hidden="false" customHeight="false" outlineLevel="0" collapsed="false">
      <c r="B15" s="122" t="n">
        <v>14</v>
      </c>
      <c r="C15" s="135"/>
      <c r="D15" s="136"/>
      <c r="E15" s="137"/>
      <c r="F15" s="135" t="n">
        <v>3.33</v>
      </c>
      <c r="G15" s="137"/>
      <c r="H15" s="123"/>
      <c r="I15" s="124"/>
      <c r="J15" s="125"/>
      <c r="K15" s="124" t="str">
        <f aca="false">IF(SUMIF(Budget!B34:B$35, 14 , Budget!J34:J$35)=0, "", SUMIF(Budget!B34:B$35, 14, Budget!J34:J$35))</f>
        <v/>
      </c>
      <c r="L15" s="124" t="str">
        <f aca="false">IF(SUMIF(Budget!B46:B$53, 14 , Budget!J46:J$53)=0, "", SUMIF(Budget!B46:B$53, 14, Budget!J46:J$53))</f>
        <v/>
      </c>
      <c r="M15" s="124" t="str">
        <f aca="false">IF(Budget!B31= 14 ,(Budget!J31),"")</f>
        <v/>
      </c>
      <c r="N15" s="124" t="str">
        <f aca="false">IF(Budget!B30= 14 ,(Budget!J30),"")</f>
        <v/>
      </c>
      <c r="O15" s="124" t="str">
        <f aca="false">IF(SUMIF(Budget!B38:B$39, 14 , Budget!J38:J$39)=0, "", SUMIF(Budget!B38:B$39, 14, Budget!J38:J$39))</f>
        <v/>
      </c>
      <c r="P15" s="124" t="str">
        <f aca="false">IF(SUMIF(Budget!B27:B$28, 14 , Budget!J27:J$28)=0, "", SUMIF(Budget!B27:B$28, 14, Budget!J27:J$28))</f>
        <v/>
      </c>
      <c r="Q15" s="126"/>
      <c r="R15" s="127"/>
      <c r="S15" s="128" t="n">
        <f aca="false">IF(SUM(C15:Q15) &gt; 0, -SUM(C15:Q15), "-")</f>
        <v>-3.33</v>
      </c>
      <c r="T15" s="138" t="n">
        <f aca="false">IF(S15&lt;0, S15/S$36, "")</f>
        <v>0.000540806892057411</v>
      </c>
      <c r="U15" s="139"/>
      <c r="V15" s="131" t="n">
        <f aca="false">B15</f>
        <v>14</v>
      </c>
      <c r="W15" s="140"/>
      <c r="X15" s="140"/>
      <c r="Z15" s="135"/>
      <c r="AA15" s="136"/>
      <c r="AB15" s="137"/>
      <c r="AC15" s="141" t="str">
        <f aca="false">IF(SUM(Z15:AB15)=0,"-",-SUM(Z15:AB15))</f>
        <v>-</v>
      </c>
      <c r="AD15" s="142" t="s">
        <v>99</v>
      </c>
      <c r="AE15" s="146"/>
      <c r="AF15" s="146"/>
      <c r="AG15" s="146"/>
      <c r="XFC15" s="0"/>
      <c r="XFD15" s="0"/>
    </row>
    <row r="16" customFormat="false" ht="12.8" hidden="false" customHeight="false" outlineLevel="0" collapsed="false">
      <c r="B16" s="122" t="n">
        <v>15</v>
      </c>
      <c r="C16" s="135"/>
      <c r="D16" s="136"/>
      <c r="E16" s="137"/>
      <c r="F16" s="135" t="n">
        <v>3.33</v>
      </c>
      <c r="G16" s="137"/>
      <c r="H16" s="123"/>
      <c r="I16" s="124"/>
      <c r="J16" s="125"/>
      <c r="K16" s="124" t="str">
        <f aca="false">IF(SUMIF(Budget!B34:B$35, 15 , Budget!J34:J$35)=0, "", SUMIF(Budget!B34:B$35, 15 , Budget!J34:J$35))</f>
        <v/>
      </c>
      <c r="L16" s="124" t="str">
        <f aca="false">IF(SUMIF(Budget!B46:B$53, 15 , Budget!J46:J$53)=0, "", SUMIF(Budget!B46:B$53, 15 , Budget!J46:J$53))</f>
        <v/>
      </c>
      <c r="M16" s="124" t="str">
        <f aca="false">IF(Budget!B31= 15 ,(Budget!J31),"")</f>
        <v/>
      </c>
      <c r="N16" s="124" t="str">
        <f aca="false">IF(Budget!B30= 15 ,(Budget!J30),"")</f>
        <v/>
      </c>
      <c r="O16" s="124" t="str">
        <f aca="false">IF(SUMIF(Budget!B38:B$39, 15 , Budget!J38:J$39)=0, "", SUMIF(Budget!B38:B$39, 15 , Budget!J38:J$39))</f>
        <v/>
      </c>
      <c r="P16" s="124" t="str">
        <f aca="false">IF(SUMIF(Budget!B27:B$28, 15 , Budget!J27:J$28)=0, "", SUMIF(Budget!B27:B$28, 15 , Budget!J27:J$28))</f>
        <v/>
      </c>
      <c r="Q16" s="126" t="n">
        <f aca="false">RANDBETWEEN(1, 20) * 10</f>
        <v>60</v>
      </c>
      <c r="R16" s="127"/>
      <c r="S16" s="128" t="n">
        <f aca="false">IF(SUM(C16:Q16) &gt; 0, -SUM(C16:Q16), "-")</f>
        <v>-63.33</v>
      </c>
      <c r="T16" s="138" t="n">
        <f aca="false">IF(S16&lt;0, S16/S$36, "")</f>
        <v>0.0102850752174162</v>
      </c>
      <c r="U16" s="139"/>
      <c r="V16" s="131" t="n">
        <f aca="false">B16</f>
        <v>15</v>
      </c>
      <c r="W16" s="140"/>
      <c r="X16" s="140"/>
      <c r="Z16" s="135"/>
      <c r="AA16" s="136"/>
      <c r="AB16" s="137"/>
      <c r="AC16" s="141" t="str">
        <f aca="false">IF(SUM(Z16:AB16)=0,"-",-SUM(Z16:AB16))</f>
        <v>-</v>
      </c>
      <c r="AD16" s="142" t="s">
        <v>100</v>
      </c>
      <c r="AE16" s="146"/>
      <c r="AF16" s="146"/>
      <c r="AG16" s="146"/>
      <c r="XFC16" s="0"/>
      <c r="XFD16" s="0"/>
    </row>
    <row r="17" customFormat="false" ht="12.8" hidden="false" customHeight="false" outlineLevel="0" collapsed="false">
      <c r="B17" s="122" t="n">
        <v>16</v>
      </c>
      <c r="C17" s="135" t="n">
        <f aca="true">MAX(NORMSINV(RAND())*20 + 50, 0)</f>
        <v>46.3349521233473</v>
      </c>
      <c r="D17" s="136"/>
      <c r="E17" s="137" t="n">
        <f aca="true">MAX(NORMSINV(RAND())*20 + 50, 0)</f>
        <v>33.573005405263</v>
      </c>
      <c r="F17" s="135"/>
      <c r="G17" s="137" t="n">
        <f aca="true">NORMSINV(RAND())*10 + 20 + 10</f>
        <v>48.4493707986154</v>
      </c>
      <c r="H17" s="123"/>
      <c r="I17" s="124"/>
      <c r="J17" s="125"/>
      <c r="K17" s="124" t="str">
        <f aca="false">IF(SUMIF(Budget!B34:B$35, 16 , Budget!J34:J$35)=0, "", SUMIF(Budget!B34:B$35, 16 , Budget!J34:J$35))</f>
        <v/>
      </c>
      <c r="L17" s="124" t="str">
        <f aca="false">IF(SUMIF(Budget!B46:B$53, 16 , Budget!J46:J$53)=0, "", SUMIF(Budget!B46:B$53, 16 , Budget!J46:J$53))</f>
        <v/>
      </c>
      <c r="M17" s="124" t="str">
        <f aca="false">IF(Budget!B31= 16 ,(Budget!J31),"")</f>
        <v/>
      </c>
      <c r="N17" s="124" t="str">
        <f aca="false">IF(Budget!B30= 16 ,(Budget!J30),"")</f>
        <v/>
      </c>
      <c r="O17" s="124" t="str">
        <f aca="false">IF(SUMIF(Budget!B38:B$39, 16 , Budget!J38:J$39)=0, "", SUMIF(Budget!B38:B$39, 16 , Budget!J38:J$39))</f>
        <v/>
      </c>
      <c r="P17" s="124" t="str">
        <f aca="false">IF(SUMIF(Budget!B27:B$28, 16 , Budget!J27:J$28)=0, "", SUMIF(Budget!B27:B$28, 16 , Budget!J27:J$28))</f>
        <v/>
      </c>
      <c r="Q17" s="126"/>
      <c r="R17" s="127"/>
      <c r="S17" s="128" t="n">
        <f aca="false">IF(SUM(C17:Q17) &gt; 0, -SUM(C17:Q17), "-")</f>
        <v>-128.357328327226</v>
      </c>
      <c r="T17" s="138" t="n">
        <f aca="false">IF(S17&lt;0, S17/S$36, "")</f>
        <v>0.0208458041457776</v>
      </c>
      <c r="U17" s="139"/>
      <c r="V17" s="131" t="n">
        <f aca="false">B17</f>
        <v>16</v>
      </c>
      <c r="W17" s="140"/>
      <c r="X17" s="140"/>
      <c r="Z17" s="135"/>
      <c r="AA17" s="136"/>
      <c r="AB17" s="137"/>
      <c r="AC17" s="141" t="str">
        <f aca="false">IF(SUM(Z17:AB17)=0,"-",-SUM(Z17:AB17))</f>
        <v>-</v>
      </c>
      <c r="AD17" s="142" t="s">
        <v>101</v>
      </c>
      <c r="AE17" s="146"/>
      <c r="AF17" s="146"/>
      <c r="AG17" s="146"/>
      <c r="XFC17" s="0"/>
      <c r="XFD17" s="0"/>
    </row>
    <row r="18" customFormat="false" ht="12.8" hidden="false" customHeight="false" outlineLevel="0" collapsed="false">
      <c r="B18" s="122" t="n">
        <v>17</v>
      </c>
      <c r="C18" s="135"/>
      <c r="D18" s="136"/>
      <c r="E18" s="137"/>
      <c r="F18" s="135" t="n">
        <v>3.33</v>
      </c>
      <c r="G18" s="137"/>
      <c r="H18" s="123"/>
      <c r="I18" s="124" t="n">
        <f aca="true">NORMSINV(RAND())*20 + 50 + 20</f>
        <v>71.0001187919984</v>
      </c>
      <c r="J18" s="125"/>
      <c r="K18" s="124" t="str">
        <f aca="false">IF(SUMIF(Budget!B34:B$35, 17 , Budget!J34:J$35)=0, "", SUMIF(Budget!B34:B$35, 17 , Budget!J34:J$35))</f>
        <v/>
      </c>
      <c r="L18" s="124" t="str">
        <f aca="false">IF(SUMIF(Budget!B46:B$53, 17 , Budget!J46:J$53)=0, "", SUMIF(Budget!B46:B$53, 17 , Budget!J46:J$53))</f>
        <v/>
      </c>
      <c r="M18" s="124" t="str">
        <f aca="false">IF(Budget!B31= 17 ,(Budget!J31),"")</f>
        <v/>
      </c>
      <c r="N18" s="124" t="str">
        <f aca="false">IF(Budget!B30= 17 ,(Budget!J30),"")</f>
        <v/>
      </c>
      <c r="O18" s="124" t="str">
        <f aca="false">IF(SUMIF(Budget!B38:B$39, 17 , Budget!J38:J$39)=0, "", SUMIF(Budget!B38:B$39, 17 , Budget!J38:J$39))</f>
        <v/>
      </c>
      <c r="P18" s="124" t="str">
        <f aca="false">IF(SUMIF(Budget!B27:B$28, 17 , Budget!J27:J$28)=0, "", SUMIF(Budget!B27:B$28, 17 , Budget!J27:J$28))</f>
        <v/>
      </c>
      <c r="Q18" s="126"/>
      <c r="R18" s="127"/>
      <c r="S18" s="128" t="n">
        <f aca="false">IF(SUM(C18:Q18) &gt; 0, -SUM(C18:Q18), "-")</f>
        <v>-74.3301187919983</v>
      </c>
      <c r="T18" s="138" t="n">
        <f aca="false">IF(S18&lt;0, S18/S$36, "")</f>
        <v>0.0120715437027504</v>
      </c>
      <c r="U18" s="139"/>
      <c r="V18" s="131" t="n">
        <f aca="false">B18</f>
        <v>17</v>
      </c>
      <c r="W18" s="140"/>
      <c r="X18" s="140"/>
      <c r="Z18" s="135"/>
      <c r="AA18" s="136"/>
      <c r="AB18" s="137"/>
      <c r="AC18" s="141" t="str">
        <f aca="false">IF(SUM(Z18:AB18)=0,"-",-SUM(Z18:AB18))</f>
        <v>-</v>
      </c>
      <c r="AD18" s="142" t="s">
        <v>102</v>
      </c>
      <c r="AE18" s="146"/>
      <c r="AF18" s="146"/>
      <c r="AG18" s="146"/>
      <c r="XFC18" s="0"/>
      <c r="XFD18" s="0"/>
    </row>
    <row r="19" customFormat="false" ht="12.8" hidden="false" customHeight="false" outlineLevel="0" collapsed="false">
      <c r="B19" s="122" t="n">
        <v>18</v>
      </c>
      <c r="C19" s="135"/>
      <c r="D19" s="136"/>
      <c r="E19" s="137"/>
      <c r="F19" s="135"/>
      <c r="G19" s="137"/>
      <c r="H19" s="123"/>
      <c r="I19" s="124"/>
      <c r="J19" s="125"/>
      <c r="K19" s="124" t="str">
        <f aca="false">IF(SUMIF(Budget!B34:B$35, 18 , Budget!J34:J$35)=0, "", SUMIF(Budget!B34:B$35, 18 , Budget!J34:J$35))</f>
        <v/>
      </c>
      <c r="L19" s="124" t="str">
        <f aca="false">IF(SUMIF(Budget!B46:B$53, 18 , Budget!J46:J$53)=0, "", SUMIF(Budget!B46:B$53, 18 , Budget!J46:J$53))</f>
        <v/>
      </c>
      <c r="M19" s="124" t="str">
        <f aca="false">IF(Budget!B31= 18 ,(Budget!J31),"")</f>
        <v/>
      </c>
      <c r="N19" s="124" t="str">
        <f aca="false">IF(Budget!B30= 18 ,(Budget!J30),"")</f>
        <v/>
      </c>
      <c r="O19" s="124" t="str">
        <f aca="false">IF(SUMIF(Budget!B38:B$39, 18 , Budget!J38:J$39)=0, "", SUMIF(Budget!B38:B$39, 18 , Budget!J38:J$39))</f>
        <v/>
      </c>
      <c r="P19" s="124" t="str">
        <f aca="false">IF(SUMIF(Budget!B27:B$28, 18 , Budget!J27:J$28)=0, "", SUMIF(Budget!B27:B$28, 18 , Budget!J27:J$28))</f>
        <v/>
      </c>
      <c r="Q19" s="126"/>
      <c r="R19" s="127"/>
      <c r="S19" s="128" t="str">
        <f aca="false">IF(SUM(C19:Q19) &gt; 0, -SUM(C19:Q19), "-")</f>
        <v>-</v>
      </c>
      <c r="T19" s="138" t="str">
        <f aca="false">IF(S19&lt;0, S19/S$36, "")</f>
        <v/>
      </c>
      <c r="U19" s="139" t="n">
        <v>100</v>
      </c>
      <c r="V19" s="131" t="n">
        <f aca="false">B19</f>
        <v>18</v>
      </c>
      <c r="W19" s="140"/>
      <c r="X19" s="140"/>
      <c r="Z19" s="135"/>
      <c r="AA19" s="136"/>
      <c r="AB19" s="137"/>
      <c r="AC19" s="141" t="str">
        <f aca="false">IF(SUM(Z19:AB19)=0,"-",-SUM(Z19:AB19))</f>
        <v>-</v>
      </c>
      <c r="AD19" s="142" t="s">
        <v>103</v>
      </c>
      <c r="AE19" s="146"/>
      <c r="AF19" s="146"/>
      <c r="AG19" s="146"/>
      <c r="XFC19" s="0"/>
      <c r="XFD19" s="0"/>
    </row>
    <row r="20" customFormat="false" ht="12.8" hidden="false" customHeight="false" outlineLevel="0" collapsed="false">
      <c r="B20" s="122" t="n">
        <v>19</v>
      </c>
      <c r="C20" s="135"/>
      <c r="D20" s="136"/>
      <c r="E20" s="137" t="n">
        <f aca="true">MAX(NORMSINV(RAND())*20 + 50, 0)</f>
        <v>90.9171680322846</v>
      </c>
      <c r="F20" s="135"/>
      <c r="G20" s="137"/>
      <c r="H20" s="123"/>
      <c r="I20" s="124"/>
      <c r="J20" s="125"/>
      <c r="K20" s="124" t="n">
        <f aca="false">IF(SUMIF(Budget!B34:B$35, 19 , Budget!J34:J$35)=0, "", SUMIF(Budget!B34:B$35, 19 , Budget!J34:J$35))</f>
        <v>186.71</v>
      </c>
      <c r="L20" s="124" t="str">
        <f aca="false">IF(SUMIF(Budget!B46:B$53, 19 , Budget!J46:J$53)=0, "", SUMIF(Budget!B46:B$53, 19 , Budget!J46:J$53))</f>
        <v/>
      </c>
      <c r="M20" s="124" t="str">
        <f aca="false">IF(Budget!B31= 19 ,(Budget!J31),"")</f>
        <v/>
      </c>
      <c r="N20" s="124" t="str">
        <f aca="false">IF(Budget!B30= 19 ,(Budget!J30),"")</f>
        <v/>
      </c>
      <c r="O20" s="124" t="str">
        <f aca="false">IF(SUMIF(Budget!B38:B$39, 19 , Budget!J38:J$39)=0, "", SUMIF(Budget!B38:B$39, 19 , Budget!J38:J$39))</f>
        <v/>
      </c>
      <c r="P20" s="124" t="str">
        <f aca="false">IF(SUMIF(Budget!B27:B$28, 19 , Budget!J27:J$28)=0, "", SUMIF(Budget!B27:B$28, 19 , Budget!J27:J$28))</f>
        <v/>
      </c>
      <c r="Q20" s="126"/>
      <c r="R20" s="127"/>
      <c r="S20" s="128" t="n">
        <f aca="false">IF(SUM(C20:Q20) &gt; 0, -SUM(C20:Q20), "-")</f>
        <v>-277.627168032285</v>
      </c>
      <c r="T20" s="138" t="n">
        <f aca="false">IF(S20&lt;0, S20/S$36, "")</f>
        <v>0.045087893661934</v>
      </c>
      <c r="U20" s="139"/>
      <c r="V20" s="131" t="n">
        <f aca="false">B20</f>
        <v>19</v>
      </c>
      <c r="W20" s="140"/>
      <c r="X20" s="140"/>
      <c r="Z20" s="135"/>
      <c r="AA20" s="136"/>
      <c r="AB20" s="137"/>
      <c r="AC20" s="141" t="str">
        <f aca="false">IF(SUM(Z20:AB20)=0,"-",-SUM(Z20:AB20))</f>
        <v>-</v>
      </c>
      <c r="AD20" s="142" t="s">
        <v>104</v>
      </c>
      <c r="AE20" s="146"/>
      <c r="AF20" s="146"/>
      <c r="AG20" s="146"/>
      <c r="XFC20" s="0"/>
      <c r="XFD20" s="0"/>
    </row>
    <row r="21" customFormat="false" ht="12.8" hidden="false" customHeight="false" outlineLevel="0" collapsed="false">
      <c r="B21" s="122" t="n">
        <v>20</v>
      </c>
      <c r="C21" s="135" t="n">
        <f aca="true">MAX(NORMSINV(RAND())*20 + 50, 0)</f>
        <v>95.8083078575871</v>
      </c>
      <c r="D21" s="136" t="n">
        <f aca="true">MAX(NORMSINV(RAND())*20 + 50, 0)</f>
        <v>43.4197594544231</v>
      </c>
      <c r="E21" s="137"/>
      <c r="F21" s="135" t="n">
        <v>3.33</v>
      </c>
      <c r="G21" s="137"/>
      <c r="H21" s="123"/>
      <c r="I21" s="124"/>
      <c r="J21" s="125" t="n">
        <f aca="true">NORMSINV(RAND())*20 + 50 + 20</f>
        <v>79.9417823176185</v>
      </c>
      <c r="K21" s="124" t="str">
        <f aca="false">IF(SUMIF(Budget!B34:B$35, 20 , Budget!J34:J$35)=0, "", SUMIF(Budget!B34:B$35, 20 , Budget!J34:J$35))</f>
        <v/>
      </c>
      <c r="L21" s="124" t="str">
        <f aca="false">IF(SUMIF(Budget!B46:B$53, 20 , Budget!J46:J$53)=0, "", SUMIF(Budget!B46:B$53, 20 , Budget!J46:J$53))</f>
        <v/>
      </c>
      <c r="M21" s="124" t="str">
        <f aca="false">IF(Budget!B31= 20 ,(Budget!J31),"")</f>
        <v/>
      </c>
      <c r="N21" s="124" t="str">
        <f aca="false">IF(Budget!B30= 20 ,(Budget!J30),"")</f>
        <v/>
      </c>
      <c r="O21" s="124" t="str">
        <f aca="false">IF(SUMIF(Budget!B38:B$39, 20 , Budget!J38:J$39)=0, "", SUMIF(Budget!B38:B$39, 20 , Budget!J38:J$39))</f>
        <v/>
      </c>
      <c r="P21" s="124" t="str">
        <f aca="false">IF(SUMIF(Budget!B27:B$28, 20 , Budget!J27:J$28)=0, "", SUMIF(Budget!B27:B$28, 20 , Budget!J27:J$28))</f>
        <v/>
      </c>
      <c r="Q21" s="126"/>
      <c r="R21" s="127"/>
      <c r="S21" s="128" t="n">
        <f aca="false">IF(SUM(C21:Q21) &gt; 0, -SUM(C21:Q21), "-")</f>
        <v>-222.499849629629</v>
      </c>
      <c r="T21" s="138" t="n">
        <f aca="false">IF(S21&lt;0, S21/S$36, "")</f>
        <v>0.0361349706190513</v>
      </c>
      <c r="U21" s="139"/>
      <c r="V21" s="131" t="n">
        <f aca="false">B21</f>
        <v>20</v>
      </c>
      <c r="W21" s="140"/>
      <c r="X21" s="140"/>
      <c r="Z21" s="135"/>
      <c r="AA21" s="136"/>
      <c r="AB21" s="137"/>
      <c r="AC21" s="141" t="str">
        <f aca="false">IF(SUM(Z21:AB21)=0,"-",-SUM(Z21:AB21))</f>
        <v>-</v>
      </c>
      <c r="AD21" s="142" t="s">
        <v>105</v>
      </c>
      <c r="AE21" s="146"/>
      <c r="AF21" s="146"/>
      <c r="AG21" s="146"/>
      <c r="XFC21" s="0"/>
      <c r="XFD21" s="0"/>
    </row>
    <row r="22" customFormat="false" ht="12.8" hidden="false" customHeight="false" outlineLevel="0" collapsed="false">
      <c r="B22" s="122" t="n">
        <v>21</v>
      </c>
      <c r="C22" s="135"/>
      <c r="D22" s="136"/>
      <c r="E22" s="137" t="n">
        <f aca="true">MAX(NORMSINV(RAND())*20 + 50, 0)</f>
        <v>37.1491075787436</v>
      </c>
      <c r="F22" s="135" t="n">
        <v>3.33</v>
      </c>
      <c r="G22" s="137"/>
      <c r="H22" s="123" t="n">
        <f aca="true">NORMSINV(RAND())*20 + 50 + 20</f>
        <v>77.8538497197247</v>
      </c>
      <c r="I22" s="124"/>
      <c r="J22" s="125"/>
      <c r="K22" s="124" t="str">
        <f aca="false">IF(SUMIF(Budget!B34:B$35, 21 , Budget!J34:J$35)=0, "", SUMIF(Budget!B34:B$35, 21 , Budget!J34:J$35))</f>
        <v/>
      </c>
      <c r="L22" s="124" t="str">
        <f aca="false">IF(SUMIF(Budget!B46:B$53, 21 , Budget!J46:J$53)=0, "", SUMIF(Budget!B46:B$53, 21 , Budget!J46:J$53))</f>
        <v/>
      </c>
      <c r="M22" s="124" t="str">
        <f aca="false">IF(Budget!B31= 21 ,(Budget!J31),"")</f>
        <v/>
      </c>
      <c r="N22" s="124" t="str">
        <f aca="false">IF(Budget!B30= 21 ,(Budget!J30),"")</f>
        <v/>
      </c>
      <c r="O22" s="124" t="str">
        <f aca="false">IF(SUMIF(Budget!B38:B$39, 21 , Budget!J38:J$39)=0, "", SUMIF(Budget!B38:B$39, 21 , Budget!J38:J$39))</f>
        <v/>
      </c>
      <c r="P22" s="124" t="str">
        <f aca="false">IF(SUMIF(Budget!B27:B$28, 21 , Budget!J27:J$28)=0, "", SUMIF(Budget!B27:B$28, 21 , Budget!J27:J$28))</f>
        <v/>
      </c>
      <c r="Q22" s="126"/>
      <c r="R22" s="127"/>
      <c r="S22" s="128" t="n">
        <f aca="false">IF(SUM(C22:Q22) &gt; 0, -SUM(C22:Q22), "-")</f>
        <v>-118.332957298468</v>
      </c>
      <c r="T22" s="138" t="n">
        <f aca="false">IF(S22&lt;0, S22/S$36, "")</f>
        <v>0.0192178014608249</v>
      </c>
      <c r="U22" s="139"/>
      <c r="V22" s="131" t="n">
        <f aca="false">B22</f>
        <v>21</v>
      </c>
      <c r="W22" s="140"/>
      <c r="X22" s="140"/>
      <c r="Z22" s="135"/>
      <c r="AA22" s="136"/>
      <c r="AB22" s="137"/>
      <c r="AC22" s="141" t="str">
        <f aca="false">IF(SUM(Z22:AB22)=0,"-",-SUM(Z22:AB22))</f>
        <v>-</v>
      </c>
      <c r="AD22" s="142" t="s">
        <v>106</v>
      </c>
      <c r="AE22" s="146"/>
      <c r="AF22" s="146"/>
      <c r="AG22" s="146"/>
      <c r="XFC22" s="0"/>
      <c r="XFD22" s="0"/>
    </row>
    <row r="23" customFormat="false" ht="12.8" hidden="false" customHeight="false" outlineLevel="0" collapsed="false">
      <c r="B23" s="122" t="n">
        <v>22</v>
      </c>
      <c r="C23" s="135" t="n">
        <f aca="true">MAX(NORMSINV(RAND())*20 + 50, 0)</f>
        <v>34.5830288992548</v>
      </c>
      <c r="D23" s="136"/>
      <c r="E23" s="137"/>
      <c r="F23" s="135"/>
      <c r="G23" s="137"/>
      <c r="H23" s="123"/>
      <c r="I23" s="124"/>
      <c r="J23" s="125"/>
      <c r="K23" s="124" t="str">
        <f aca="false">IF(SUMIF(Budget!B34:B$35, 22 , Budget!J34:J$35)=0, "", SUMIF(Budget!B34:B$35, 22 , Budget!J34:J$35))</f>
        <v/>
      </c>
      <c r="L23" s="124" t="str">
        <f aca="false">IF(SUMIF(Budget!B46:B$53, 22 , Budget!J46:J$53)=0, "", SUMIF(Budget!B46:B$53, 22 , Budget!J46:J$53))</f>
        <v/>
      </c>
      <c r="M23" s="124" t="str">
        <f aca="false">IF(Budget!B31= 22 ,(Budget!J31),"")</f>
        <v/>
      </c>
      <c r="N23" s="124" t="str">
        <f aca="false">IF(Budget!B30= 22 ,(Budget!J30),"")</f>
        <v/>
      </c>
      <c r="O23" s="124" t="str">
        <f aca="false">IF(SUMIF(Budget!B38:B$39, 22 , Budget!J38:J$39)=0, "", SUMIF(Budget!B38:B$39, 22 , Budget!J38:J$39))</f>
        <v/>
      </c>
      <c r="P23" s="124" t="str">
        <f aca="false">IF(SUMIF(Budget!B27:B$28, 22 , Budget!J27:J$28)=0, "", SUMIF(Budget!B27:B$28, 22 , Budget!J27:J$28))</f>
        <v/>
      </c>
      <c r="Q23" s="126"/>
      <c r="R23" s="127"/>
      <c r="S23" s="128" t="n">
        <f aca="false">IF(SUM(C23:Q23) &gt; 0, -SUM(C23:Q23), "-")</f>
        <v>-34.5830288992548</v>
      </c>
      <c r="T23" s="138" t="n">
        <f aca="false">IF(S23&lt;0, S23/S$36, "")</f>
        <v>0.0056164385516329</v>
      </c>
      <c r="U23" s="139"/>
      <c r="V23" s="131" t="n">
        <f aca="false">B23</f>
        <v>22</v>
      </c>
      <c r="W23" s="140"/>
      <c r="X23" s="140"/>
      <c r="Z23" s="135"/>
      <c r="AA23" s="136"/>
      <c r="AB23" s="137"/>
      <c r="AC23" s="141" t="str">
        <f aca="false">IF(SUM(Z23:AB23)=0,"-",-SUM(Z23:AB23))</f>
        <v>-</v>
      </c>
      <c r="AD23" s="142" t="s">
        <v>107</v>
      </c>
      <c r="AE23" s="146"/>
      <c r="AF23" s="146"/>
      <c r="AG23" s="146"/>
      <c r="XFC23" s="0"/>
      <c r="XFD23" s="0"/>
    </row>
    <row r="24" customFormat="false" ht="12.8" hidden="false" customHeight="false" outlineLevel="0" collapsed="false">
      <c r="B24" s="122" t="n">
        <v>23</v>
      </c>
      <c r="C24" s="135"/>
      <c r="D24" s="136" t="n">
        <f aca="true">MAX(NORMSINV(RAND())*20 + 50, 0)</f>
        <v>68.1516413810196</v>
      </c>
      <c r="E24" s="137"/>
      <c r="F24" s="135" t="n">
        <v>3.33</v>
      </c>
      <c r="G24" s="137"/>
      <c r="H24" s="123"/>
      <c r="I24" s="124"/>
      <c r="J24" s="125"/>
      <c r="K24" s="124" t="str">
        <f aca="false">IF(SUMIF(Budget!B34:B$35, 23 , Budget!J34:J$35)=0, "", SUMIF(Budget!B34:B$35, 23 , Budget!J34:J$35))</f>
        <v/>
      </c>
      <c r="L24" s="124" t="n">
        <f aca="false">IF(SUMIF(Budget!B46:B$53, 23 , Budget!J46:J$53)=0, "", SUMIF(Budget!B46:B$53, 23 , Budget!J46:J$53))</f>
        <v>24.99</v>
      </c>
      <c r="M24" s="124" t="str">
        <f aca="false">IF(Budget!B31= 23 ,(Budget!J31),"")</f>
        <v/>
      </c>
      <c r="N24" s="124" t="str">
        <f aca="false">IF(Budget!B30= 23 ,(Budget!J30),"")</f>
        <v/>
      </c>
      <c r="O24" s="124" t="str">
        <f aca="false">IF(SUMIF(Budget!B38:B$39, 23 , Budget!J38:J$39)=0, "", SUMIF(Budget!B38:B$39, 23 , Budget!J38:J$39))</f>
        <v/>
      </c>
      <c r="P24" s="124" t="str">
        <f aca="false">IF(SUMIF(Budget!B27:B$28, 23 , Budget!J27:J$28)=0, "", SUMIF(Budget!B27:B$28, 23 , Budget!J27:J$28))</f>
        <v/>
      </c>
      <c r="Q24" s="126"/>
      <c r="R24" s="127"/>
      <c r="S24" s="128" t="n">
        <f aca="false">IF(SUM(C24:Q24) &gt; 0, -SUM(C24:Q24), "-")</f>
        <v>-96.4716413810196</v>
      </c>
      <c r="T24" s="138" t="n">
        <f aca="false">IF(S24&lt;0, S24/S$36, "")</f>
        <v>0.015667425990074</v>
      </c>
      <c r="U24" s="139"/>
      <c r="V24" s="131" t="n">
        <f aca="false">B24</f>
        <v>23</v>
      </c>
      <c r="W24" s="140"/>
      <c r="X24" s="140"/>
      <c r="Z24" s="135"/>
      <c r="AA24" s="136"/>
      <c r="AB24" s="137"/>
      <c r="AC24" s="141" t="str">
        <f aca="false">IF(SUM(Z24:AB24)=0,"-",-SUM(Z24:AB24))</f>
        <v>-</v>
      </c>
      <c r="AD24" s="142" t="s">
        <v>108</v>
      </c>
      <c r="AE24" s="146"/>
      <c r="AF24" s="146"/>
      <c r="AG24" s="146"/>
      <c r="XFC24" s="0"/>
      <c r="XFD24" s="0"/>
    </row>
    <row r="25" customFormat="false" ht="12.8" hidden="false" customHeight="false" outlineLevel="0" collapsed="false">
      <c r="B25" s="122" t="n">
        <v>24</v>
      </c>
      <c r="C25" s="135" t="n">
        <f aca="true">MAX(NORMSINV(RAND())*20 + 50, 0)</f>
        <v>21.7249925706785</v>
      </c>
      <c r="D25" s="136"/>
      <c r="E25" s="137" t="n">
        <f aca="true">MAX(NORMSINV(RAND())*20 + 50, 0)</f>
        <v>32.7914993034627</v>
      </c>
      <c r="F25" s="135" t="n">
        <v>3.33</v>
      </c>
      <c r="G25" s="137"/>
      <c r="H25" s="123"/>
      <c r="I25" s="124"/>
      <c r="J25" s="125" t="n">
        <f aca="true">NORMSINV(RAND())*20 + 50 + 20</f>
        <v>123.849502032127</v>
      </c>
      <c r="K25" s="124" t="str">
        <f aca="false">IF(SUMIF(Budget!B34:B$35, 24 , Budget!J34:J$35)=0, "", SUMIF(Budget!B34:B$35, 24 , Budget!J34:J$35))</f>
        <v/>
      </c>
      <c r="L25" s="124" t="str">
        <f aca="false">IF(SUMIF(Budget!B46:B$53, 24 , Budget!J46:J$53)=0, "", SUMIF(Budget!B46:B$53, 24 , Budget!J46:J$53))</f>
        <v/>
      </c>
      <c r="M25" s="124" t="str">
        <f aca="false">IF(Budget!B31= 24 ,(Budget!J31),"")</f>
        <v/>
      </c>
      <c r="N25" s="124" t="str">
        <f aca="false">IF(Budget!B30= 24 ,(Budget!J30),"")</f>
        <v/>
      </c>
      <c r="O25" s="124" t="str">
        <f aca="false">IF(SUMIF(Budget!B38:B$39, 24 , Budget!J38:J$39)=0, "", SUMIF(Budget!B38:B$39, 24 , Budget!J38:J$39))</f>
        <v/>
      </c>
      <c r="P25" s="124" t="str">
        <f aca="false">IF(SUMIF(Budget!B27:B$28, 24 , Budget!J27:J$28)=0, "", SUMIF(Budget!B27:B$28, 24 , Budget!J27:J$28))</f>
        <v/>
      </c>
      <c r="Q25" s="126"/>
      <c r="R25" s="127"/>
      <c r="S25" s="128" t="n">
        <f aca="false">IF(SUM(C25:Q25) &gt; 0, -SUM(C25:Q25), "-")</f>
        <v>-181.695993906268</v>
      </c>
      <c r="T25" s="138" t="n">
        <f aca="false">IF(S25&lt;0, S25/S$36, "")</f>
        <v>0.0295082419710904</v>
      </c>
      <c r="U25" s="139"/>
      <c r="V25" s="131" t="n">
        <f aca="false">B25</f>
        <v>24</v>
      </c>
      <c r="W25" s="140"/>
      <c r="X25" s="140"/>
      <c r="Z25" s="135"/>
      <c r="AA25" s="136"/>
      <c r="AB25" s="137"/>
      <c r="AC25" s="141" t="str">
        <f aca="false">IF(SUM(Z25:AB25)=0,"-",-SUM(Z25:AB25))</f>
        <v>-</v>
      </c>
      <c r="AD25" s="142" t="s">
        <v>109</v>
      </c>
      <c r="AE25" s="146"/>
      <c r="AF25" s="146"/>
      <c r="AG25" s="146"/>
      <c r="XFC25" s="0"/>
      <c r="XFD25" s="0"/>
    </row>
    <row r="26" customFormat="false" ht="12.8" hidden="false" customHeight="false" outlineLevel="0" collapsed="false">
      <c r="B26" s="122" t="n">
        <v>25</v>
      </c>
      <c r="C26" s="135"/>
      <c r="D26" s="136"/>
      <c r="E26" s="137"/>
      <c r="F26" s="135"/>
      <c r="G26" s="137"/>
      <c r="H26" s="123"/>
      <c r="I26" s="124"/>
      <c r="J26" s="125"/>
      <c r="K26" s="124" t="str">
        <f aca="false">IF(SUMIF(Budget!B34:B$35, 25 , Budget!J34:J$35)=0, "", SUMIF(Budget!B34:B$35, 25 , Budget!J34:J$35))</f>
        <v/>
      </c>
      <c r="L26" s="124" t="str">
        <f aca="false">IF(SUMIF(Budget!B46:B$53, 25 , Budget!J46:J$53)=0, "", SUMIF(Budget!B46:B$53, 25 , Budget!J46:J$53))</f>
        <v/>
      </c>
      <c r="M26" s="124" t="str">
        <f aca="false">IF(Budget!B31= 26 ,(Budget!J31),"")</f>
        <v/>
      </c>
      <c r="N26" s="124" t="str">
        <f aca="false">IF(Budget!B30= 25 ,(Budget!J30),"")</f>
        <v/>
      </c>
      <c r="O26" s="124" t="str">
        <f aca="false">IF(SUMIF(Budget!B38:B$39, 25 , Budget!J38:J$39)=0, "", SUMIF(Budget!B38:B$39, 25 , Budget!J38:J$39))</f>
        <v/>
      </c>
      <c r="P26" s="124" t="str">
        <f aca="false">IF(SUMIF(Budget!B27:B$28, 25 , Budget!J27:J$28)=0, "", SUMIF(Budget!B27:B$28, 25 , Budget!J27:J$28))</f>
        <v/>
      </c>
      <c r="Q26" s="126"/>
      <c r="R26" s="127"/>
      <c r="S26" s="128" t="str">
        <f aca="false">IF(SUM(C26:Q26) &gt; 0, -SUM(C26:Q26), "-")</f>
        <v>-</v>
      </c>
      <c r="T26" s="138" t="str">
        <f aca="false">IF(S26&lt;0, S26/S$36, "")</f>
        <v/>
      </c>
      <c r="U26" s="139"/>
      <c r="V26" s="131" t="n">
        <f aca="false">B26</f>
        <v>25</v>
      </c>
      <c r="W26" s="140"/>
      <c r="X26" s="140"/>
      <c r="Z26" s="135"/>
      <c r="AA26" s="136"/>
      <c r="AB26" s="137"/>
      <c r="AC26" s="141" t="str">
        <f aca="false">IF(SUM(Z26:AB26)=0,"-",-SUM(Z26:AB26))</f>
        <v>-</v>
      </c>
      <c r="AD26" s="142" t="s">
        <v>110</v>
      </c>
      <c r="AE26" s="146"/>
      <c r="AF26" s="146"/>
      <c r="AG26" s="146"/>
      <c r="XFC26" s="0"/>
      <c r="XFD26" s="0"/>
    </row>
    <row r="27" customFormat="false" ht="12.8" hidden="false" customHeight="false" outlineLevel="0" collapsed="false">
      <c r="B27" s="122" t="n">
        <v>26</v>
      </c>
      <c r="C27" s="135"/>
      <c r="D27" s="136"/>
      <c r="E27" s="137" t="n">
        <f aca="true">MAX(NORMSINV(RAND())*20 + 50, 0)</f>
        <v>15.8426572323502</v>
      </c>
      <c r="F27" s="135" t="n">
        <v>3.33</v>
      </c>
      <c r="G27" s="137"/>
      <c r="H27" s="123"/>
      <c r="I27" s="124"/>
      <c r="J27" s="125"/>
      <c r="K27" s="124" t="str">
        <f aca="false">IF(SUMIF(Budget!B34:B$35, 26 , Budget!J34:J$35)=0, "", SUMIF(Budget!B34:B$35, 26 , Budget!J34:J$35))</f>
        <v/>
      </c>
      <c r="L27" s="124" t="str">
        <f aca="false">IF(SUMIF(Budget!B46:B$53, 26 , Budget!J46:J$53)=0, "", SUMIF(Budget!B46:B$53, 26 , Budget!J46:J$53))</f>
        <v/>
      </c>
      <c r="M27" s="124" t="str">
        <f aca="false">IF(Budget!B31= 26 ,(Budget!J31),"")</f>
        <v/>
      </c>
      <c r="N27" s="124" t="str">
        <f aca="false">IF(Budget!B30= 26 ,(Budget!J30),"")</f>
        <v/>
      </c>
      <c r="O27" s="124" t="str">
        <f aca="false">IF(SUMIF(Budget!B38:B$39, 26 , Budget!J38:J$39)=0, "", SUMIF(Budget!B38:B$39, 26 , Budget!J38:J$39))</f>
        <v/>
      </c>
      <c r="P27" s="124" t="str">
        <f aca="false">IF(SUMIF(Budget!B27:B$28, 26 , Budget!J27:J$28)=0, "", SUMIF(Budget!B27:B$28, 26 , Budget!J27:J$28))</f>
        <v/>
      </c>
      <c r="Q27" s="126"/>
      <c r="R27" s="127"/>
      <c r="S27" s="128" t="n">
        <f aca="false">IF(SUM(C27:Q27) &gt; 0, -SUM(C27:Q27), "-")</f>
        <v>-19.1726572323502</v>
      </c>
      <c r="T27" s="138" t="n">
        <f aca="false">IF(S27&lt;0, S27/S$36, "")</f>
        <v>0.00311372527636918</v>
      </c>
      <c r="U27" s="139"/>
      <c r="V27" s="131" t="n">
        <f aca="false">B27</f>
        <v>26</v>
      </c>
      <c r="W27" s="140"/>
      <c r="X27" s="140"/>
      <c r="Z27" s="135"/>
      <c r="AA27" s="136"/>
      <c r="AB27" s="137"/>
      <c r="AC27" s="141" t="str">
        <f aca="false">IF(SUM(Z27:AB27)=0,"-",-SUM(Z27:AB27))</f>
        <v>-</v>
      </c>
      <c r="AD27" s="142" t="s">
        <v>111</v>
      </c>
      <c r="AE27" s="146"/>
      <c r="AF27" s="146"/>
      <c r="AG27" s="146"/>
      <c r="XFC27" s="0"/>
      <c r="XFD27" s="0"/>
    </row>
    <row r="28" customFormat="false" ht="12.8" hidden="false" customHeight="false" outlineLevel="0" collapsed="false">
      <c r="B28" s="122" t="n">
        <v>27</v>
      </c>
      <c r="C28" s="135"/>
      <c r="D28" s="136" t="n">
        <f aca="true">MAX(NORMSINV(RAND())*20 + 50, 0)</f>
        <v>49.396179392978</v>
      </c>
      <c r="E28" s="137"/>
      <c r="F28" s="135"/>
      <c r="G28" s="137" t="n">
        <f aca="true">NORMSINV(RAND())*10 + 20 + 10</f>
        <v>46.5358152315498</v>
      </c>
      <c r="H28" s="123"/>
      <c r="I28" s="124"/>
      <c r="J28" s="125"/>
      <c r="K28" s="124" t="str">
        <f aca="false">IF(SUMIF(Budget!B34:B$35, 27 , Budget!J34:J$35)=0, "", SUMIF(Budget!B34:B$35, 27 , Budget!J34:J$35))</f>
        <v/>
      </c>
      <c r="L28" s="124" t="str">
        <f aca="false">IF(SUMIF(Budget!B46:B$53, 27 , Budget!J46:J$53)=0, "", SUMIF(Budget!B46:B$53, 27 , Budget!J46:J$53))</f>
        <v/>
      </c>
      <c r="M28" s="124" t="str">
        <f aca="false">IF(Budget!B31= 27 ,(Budget!J31),"")</f>
        <v/>
      </c>
      <c r="N28" s="124" t="str">
        <f aca="false">IF(Budget!B30= 27 ,(Budget!J30),"")</f>
        <v/>
      </c>
      <c r="O28" s="124" t="str">
        <f aca="false">IF(SUMIF(Budget!B38:B$39, 27 , Budget!J38:J$39)=0, "", SUMIF(Budget!B38:B$39, 27 , Budget!J38:J$39))</f>
        <v/>
      </c>
      <c r="P28" s="124" t="str">
        <f aca="false">IF(SUMIF(Budget!B27:B$28, 27 , Budget!J27:J$28)=0, "", SUMIF(Budget!B27:B$28, 27 , Budget!J27:J$28))</f>
        <v/>
      </c>
      <c r="Q28" s="126"/>
      <c r="R28" s="127"/>
      <c r="S28" s="128" t="n">
        <f aca="false">IF(SUM(C28:Q28) &gt; 0, -SUM(C28:Q28), "-")</f>
        <v>-95.9319946245279</v>
      </c>
      <c r="T28" s="138" t="n">
        <f aca="false">IF(S28&lt;0, S28/S$36, "")</f>
        <v>0.0155797849434712</v>
      </c>
      <c r="U28" s="139"/>
      <c r="V28" s="131" t="n">
        <f aca="false">B28</f>
        <v>27</v>
      </c>
      <c r="W28" s="140"/>
      <c r="X28" s="140"/>
      <c r="Z28" s="135"/>
      <c r="AA28" s="136"/>
      <c r="AB28" s="137"/>
      <c r="AC28" s="141" t="str">
        <f aca="false">IF(SUM(Z28:AB28)=0,"-",-SUM(Z28:AB28))</f>
        <v>-</v>
      </c>
      <c r="AD28" s="142" t="s">
        <v>112</v>
      </c>
      <c r="AE28" s="146"/>
      <c r="AF28" s="146"/>
      <c r="AG28" s="146"/>
      <c r="XFC28" s="0"/>
      <c r="XFD28" s="0"/>
    </row>
    <row r="29" customFormat="false" ht="12.8" hidden="false" customHeight="false" outlineLevel="0" collapsed="false">
      <c r="B29" s="122" t="n">
        <v>28</v>
      </c>
      <c r="C29" s="135" t="n">
        <f aca="true">MAX(NORMSINV(RAND())*20 + 50, 0)</f>
        <v>40.8612190403659</v>
      </c>
      <c r="D29" s="136"/>
      <c r="E29" s="137" t="n">
        <f aca="true">MAX(NORMSINV(RAND())*20 + 50, 0)</f>
        <v>41.1577573621267</v>
      </c>
      <c r="F29" s="135" t="n">
        <v>3.33</v>
      </c>
      <c r="G29" s="137"/>
      <c r="H29" s="123" t="n">
        <f aca="true">NORMSINV(RAND())*20 + 50 + 20</f>
        <v>68.4384692843448</v>
      </c>
      <c r="I29" s="124"/>
      <c r="J29" s="125"/>
      <c r="K29" s="124" t="str">
        <f aca="false">IF(SUMIF(Budget!B34:B$35, 28 , Budget!J34:J$35)=0, "", SUMIF(Budget!B34:B$35, 28 , Budget!J34:J$35))</f>
        <v/>
      </c>
      <c r="L29" s="124" t="str">
        <f aca="false">IF(SUMIF(Budget!B46:B$53, 28 , Budget!J46:J$53)=0, "", SUMIF(Budget!B46:B$53, 28 , Budget!J46:J$53))</f>
        <v/>
      </c>
      <c r="M29" s="124" t="str">
        <f aca="false">IF(Budget!B31= 28 ,(Budget!J31),"")</f>
        <v/>
      </c>
      <c r="N29" s="124" t="str">
        <f aca="false">IF(Budget!B30= 28 ,(Budget!J30),"")</f>
        <v/>
      </c>
      <c r="O29" s="124" t="str">
        <f aca="false">IF(SUMIF(Budget!B38:B$39, 28 , Budget!J38:J$39)=0, "", SUMIF(Budget!B38:B$39, 28 , Budget!J38:J$39))</f>
        <v/>
      </c>
      <c r="P29" s="124" t="str">
        <f aca="false">IF(SUMIF(Budget!B27:B$28, 28 , Budget!J27:J$28)=0, "", SUMIF(Budget!B27:B$28, 28 , Budget!J27:J$28))</f>
        <v/>
      </c>
      <c r="Q29" s="126"/>
      <c r="R29" s="127"/>
      <c r="S29" s="128" t="n">
        <f aca="false">IF(SUM(C29:Q29) &gt; 0, -SUM(C29:Q29), "-")</f>
        <v>-153.787445686837</v>
      </c>
      <c r="T29" s="138" t="n">
        <f aca="false">IF(S29&lt;0, S29/S$36, "")</f>
        <v>0.0249757689307346</v>
      </c>
      <c r="U29" s="139"/>
      <c r="V29" s="131" t="n">
        <f aca="false">B29</f>
        <v>28</v>
      </c>
      <c r="W29" s="140"/>
      <c r="X29" s="140"/>
      <c r="Z29" s="135"/>
      <c r="AA29" s="136"/>
      <c r="AB29" s="137"/>
      <c r="AC29" s="141" t="str">
        <f aca="false">IF(SUM(Z29:AB29)=0,"-",-SUM(Z29:AB29))</f>
        <v>-</v>
      </c>
      <c r="AD29" s="142" t="s">
        <v>113</v>
      </c>
      <c r="AE29" s="146"/>
      <c r="AF29" s="146"/>
      <c r="AG29" s="146"/>
      <c r="XFC29" s="0"/>
      <c r="XFD29" s="0"/>
    </row>
    <row r="30" customFormat="false" ht="12.8" hidden="false" customHeight="false" outlineLevel="0" collapsed="false">
      <c r="B30" s="122" t="n">
        <v>29</v>
      </c>
      <c r="C30" s="135"/>
      <c r="D30" s="136"/>
      <c r="E30" s="137"/>
      <c r="F30" s="135"/>
      <c r="G30" s="137"/>
      <c r="H30" s="123"/>
      <c r="I30" s="124"/>
      <c r="J30" s="125" t="n">
        <f aca="true">NORMSINV(RAND())*20 + 50 + 20</f>
        <v>48.046896808951</v>
      </c>
      <c r="K30" s="124" t="str">
        <f aca="false">IF(SUMIF(Budget!B34:B$35, 29 , Budget!J34:J$35)=0, "", SUMIF(Budget!B34:B$35, 29 , Budget!J34:J$35))</f>
        <v/>
      </c>
      <c r="L30" s="124" t="str">
        <f aca="false">IF(SUMIF(Budget!B46:B$53, 29 , Budget!J46:J$53)=0, "", SUMIF(Budget!B46:B$53, 29 , Budget!J46:J$53))</f>
        <v/>
      </c>
      <c r="M30" s="124" t="str">
        <f aca="false">IF(Budget!B31= 29,(Budget!J31),"")</f>
        <v/>
      </c>
      <c r="N30" s="124" t="str">
        <f aca="false">IF(Budget!B30= 29,(Budget!J30),"")</f>
        <v/>
      </c>
      <c r="O30" s="124" t="str">
        <f aca="false">IF(SUMIF(Budget!B38:B$39, 29 , Budget!J38:J$39)=0, "", SUMIF(Budget!B38:B$39, 29 , Budget!J38:J$39))</f>
        <v/>
      </c>
      <c r="P30" s="124" t="str">
        <f aca="false">IF(SUMIF(Budget!B27:B$28, 29 , Budget!J27:J$28)=0, "", SUMIF(Budget!B27:B$28, 29 , Budget!J27:J$28))</f>
        <v/>
      </c>
      <c r="Q30" s="126"/>
      <c r="R30" s="127"/>
      <c r="S30" s="128" t="n">
        <f aca="false">IF(SUM(C30:Q30) &gt; 0, -SUM(C30:Q30), "-")</f>
        <v>-48.046896808951</v>
      </c>
      <c r="T30" s="138" t="n">
        <f aca="false">IF(S30&lt;0, S30/S$36, "")</f>
        <v>0.00780303091178736</v>
      </c>
      <c r="U30" s="139"/>
      <c r="V30" s="131" t="n">
        <f aca="false">B30</f>
        <v>29</v>
      </c>
      <c r="W30" s="140"/>
      <c r="X30" s="140"/>
      <c r="Z30" s="135"/>
      <c r="AA30" s="136"/>
      <c r="AB30" s="137"/>
      <c r="AC30" s="141" t="str">
        <f aca="false">IF(SUM(Z30:AB30)=0,"-",-SUM(Z30:AB30))</f>
        <v>-</v>
      </c>
      <c r="AD30" s="142" t="s">
        <v>114</v>
      </c>
      <c r="AE30" s="146"/>
      <c r="AF30" s="146"/>
      <c r="AG30" s="146"/>
      <c r="XFC30" s="0"/>
      <c r="XFD30" s="0"/>
    </row>
    <row r="31" customFormat="false" ht="12.8" hidden="false" customHeight="false" outlineLevel="0" collapsed="false">
      <c r="B31" s="122" t="n">
        <v>30</v>
      </c>
      <c r="C31" s="135"/>
      <c r="D31" s="136"/>
      <c r="E31" s="137" t="n">
        <f aca="true">MAX(NORMSINV(RAND())*20 + 50, 0)</f>
        <v>79.1554766715559</v>
      </c>
      <c r="F31" s="135" t="n">
        <v>3.33</v>
      </c>
      <c r="G31" s="137"/>
      <c r="H31" s="123"/>
      <c r="I31" s="124"/>
      <c r="J31" s="125" t="n">
        <f aca="true">NORMSINV(RAND())*20 + 50 + 20</f>
        <v>94.4783267118725</v>
      </c>
      <c r="K31" s="124" t="str">
        <f aca="false">IF(SUMIF(Budget!B34:B$35, 29 , Budget!J34:J$35)=0, "", SUMIF(Budget!B34:B$35, 29 , Budget!J34:J$35))</f>
        <v/>
      </c>
      <c r="L31" s="124" t="str">
        <f aca="false">IF(SUMIF(Budget!B46:B$53, 30 , Budget!J46:J$53)=0, "", SUMIF(Budget!B46:B$53, 30 , Budget!J46:J$53))</f>
        <v/>
      </c>
      <c r="M31" s="124" t="str">
        <f aca="false">IF(Budget!B31= 30 ,(Budget!J31),"")</f>
        <v/>
      </c>
      <c r="N31" s="124" t="str">
        <f aca="false">IF(Budget!B30= 30 ,(Budget!J30),"")</f>
        <v/>
      </c>
      <c r="O31" s="124" t="str">
        <f aca="false">IF(SUMIF(Budget!B38:B$39, 30 , Budget!J38:J$39)=0, "", SUMIF(Budget!B38:B$39, 30 , Budget!J38:J$39))</f>
        <v/>
      </c>
      <c r="P31" s="124" t="str">
        <f aca="false">IF(SUMIF(Budget!B27:B$28, 30 , Budget!J27:J$28)=0, "", SUMIF(Budget!B27:B$28, 30 , Budget!J27:J$28))</f>
        <v/>
      </c>
      <c r="Q31" s="126"/>
      <c r="R31" s="127"/>
      <c r="S31" s="128" t="n">
        <f aca="false">IF(SUM(C31:Q31) &gt; 0, -SUM(C31:Q31), "-")</f>
        <v>-176.963803383428</v>
      </c>
      <c r="T31" s="138" t="n">
        <f aca="false">IF(S31&lt;0, S31/S$36, "")</f>
        <v>0.0287397130674026</v>
      </c>
      <c r="U31" s="139"/>
      <c r="V31" s="131" t="n">
        <f aca="false">B31</f>
        <v>30</v>
      </c>
      <c r="W31" s="140"/>
      <c r="X31" s="140"/>
      <c r="Z31" s="135"/>
      <c r="AA31" s="136"/>
      <c r="AB31" s="137"/>
      <c r="AC31" s="141" t="str">
        <f aca="false">IF(SUM(Z31:AB31)=0,"-",-SUM(Z31:AB31))</f>
        <v>-</v>
      </c>
      <c r="AD31" s="142" t="s">
        <v>115</v>
      </c>
      <c r="AE31" s="146"/>
      <c r="AF31" s="146"/>
      <c r="AG31" s="146"/>
      <c r="XFC31" s="0"/>
      <c r="XFD31" s="0"/>
    </row>
    <row r="32" customFormat="false" ht="12.8" hidden="false" customHeight="false" outlineLevel="0" collapsed="false">
      <c r="B32" s="122" t="n">
        <v>31</v>
      </c>
      <c r="C32" s="135"/>
      <c r="D32" s="136"/>
      <c r="E32" s="137"/>
      <c r="F32" s="135"/>
      <c r="G32" s="137"/>
      <c r="H32" s="123"/>
      <c r="I32" s="124"/>
      <c r="J32" s="125"/>
      <c r="K32" s="124" t="str">
        <f aca="false">IF(SUMIF(Budget!B34:B$35, 36 , Budget!J34:J$35)=0, "", SUMIF(Budget!B34:B$35, 36 , Budget!J34:J$35))</f>
        <v/>
      </c>
      <c r="L32" s="124" t="str">
        <f aca="false">IF(SUMIF(Budget!B46:B$53, 36 , Budget!J46:J$53)=0, "", SUMIF(Budget!B46:B$53, 36 , Budget!J46:J$53))</f>
        <v/>
      </c>
      <c r="M32" s="124" t="str">
        <f aca="false">IF(Budget!B31= 36 ,(Budget!J31),"")</f>
        <v/>
      </c>
      <c r="N32" s="124" t="str">
        <f aca="false">IF(Budget!B30= 36 ,(Budget!J30),"")</f>
        <v/>
      </c>
      <c r="O32" s="124" t="str">
        <f aca="false">IF(SUMIF(Budget!B38:B$39, 36 , Budget!J38:J$39)=0, "", SUMIF(Budget!B38:B$39, 36 , Budget!J38:J$39))</f>
        <v/>
      </c>
      <c r="P32" s="124" t="str">
        <f aca="false">IF(SUMIF(Budget!B27:B$28, 36 , Budget!J27:J$28)=0, "", SUMIF(Budget!B27:B$28, 36 , Budget!J27:J$28))</f>
        <v/>
      </c>
      <c r="Q32" s="126" t="n">
        <f aca="false">RANDBETWEEN(1, 20) * 10</f>
        <v>170</v>
      </c>
      <c r="R32" s="127"/>
      <c r="S32" s="128" t="n">
        <f aca="false">IF(SUM(C32:Q32) &gt; 0, -SUM(C32:Q32), "-")</f>
        <v>-170</v>
      </c>
      <c r="T32" s="138" t="n">
        <f aca="false">IF(S32&lt;0, S32/S$36, "")</f>
        <v>0.0276087602551831</v>
      </c>
      <c r="U32" s="139" t="n">
        <v>6200</v>
      </c>
      <c r="V32" s="131" t="n">
        <f aca="false">B32</f>
        <v>31</v>
      </c>
      <c r="W32" s="140"/>
      <c r="X32" s="140"/>
      <c r="Z32" s="147"/>
      <c r="AA32" s="148"/>
      <c r="AB32" s="149"/>
      <c r="AC32" s="150" t="str">
        <f aca="false">IF(SUM(Z32:AB32)=0,"-",-SUM(Z32:AB32))</f>
        <v>-</v>
      </c>
      <c r="AD32" s="151" t="s">
        <v>116</v>
      </c>
      <c r="AE32" s="146"/>
      <c r="AF32" s="146"/>
      <c r="AG32" s="146"/>
      <c r="XFC32" s="0"/>
      <c r="XFD32" s="0"/>
    </row>
    <row r="33" customFormat="false" ht="12.8" hidden="false" customHeight="false" outlineLevel="0" collapsed="false">
      <c r="C33" s="152"/>
      <c r="D33" s="153"/>
      <c r="E33" s="154"/>
      <c r="F33" s="152"/>
      <c r="G33" s="154"/>
      <c r="H33" s="152"/>
      <c r="I33" s="153"/>
      <c r="J33" s="154"/>
      <c r="K33" s="153"/>
      <c r="L33" s="155"/>
      <c r="M33" s="153"/>
      <c r="N33" s="153"/>
      <c r="O33" s="153"/>
      <c r="P33" s="154"/>
      <c r="Q33" s="87"/>
      <c r="R33" s="87"/>
      <c r="S33" s="155"/>
      <c r="T33" s="156"/>
      <c r="U33" s="157"/>
      <c r="V33" s="155"/>
      <c r="Z33" s="158"/>
      <c r="AC33" s="155"/>
      <c r="XFC33" s="0"/>
      <c r="XFD33" s="0"/>
    </row>
    <row r="34" customFormat="false" ht="23.85" hidden="false" customHeight="true" outlineLevel="0" collapsed="false">
      <c r="B34" s="24"/>
      <c r="C34" s="159" t="s">
        <v>32</v>
      </c>
      <c r="D34" s="160" t="s">
        <v>33</v>
      </c>
      <c r="E34" s="161" t="s">
        <v>34</v>
      </c>
      <c r="F34" s="162" t="s">
        <v>35</v>
      </c>
      <c r="G34" s="161" t="s">
        <v>36</v>
      </c>
      <c r="H34" s="162" t="s">
        <v>37</v>
      </c>
      <c r="I34" s="160" t="s">
        <v>38</v>
      </c>
      <c r="J34" s="161" t="s">
        <v>39</v>
      </c>
      <c r="K34" s="160" t="s">
        <v>40</v>
      </c>
      <c r="L34" s="160" t="s">
        <v>41</v>
      </c>
      <c r="M34" s="160" t="s">
        <v>42</v>
      </c>
      <c r="N34" s="160" t="s">
        <v>43</v>
      </c>
      <c r="O34" s="160" t="s">
        <v>44</v>
      </c>
      <c r="P34" s="161" t="s">
        <v>45</v>
      </c>
      <c r="Q34" s="163" t="s">
        <v>4</v>
      </c>
      <c r="R34" s="163"/>
      <c r="S34" s="164" t="s">
        <v>46</v>
      </c>
      <c r="T34" s="164"/>
      <c r="U34" s="164" t="s">
        <v>47</v>
      </c>
      <c r="V34" s="164" t="s">
        <v>7</v>
      </c>
      <c r="W34" s="164"/>
      <c r="X34" s="165"/>
      <c r="Y34" s="165"/>
      <c r="Z34" s="162" t="s">
        <v>55</v>
      </c>
      <c r="AA34" s="160" t="s">
        <v>56</v>
      </c>
      <c r="AB34" s="160" t="s">
        <v>117</v>
      </c>
      <c r="AC34" s="164" t="s">
        <v>46</v>
      </c>
      <c r="XFC34" s="0"/>
      <c r="XFD34" s="0"/>
    </row>
    <row r="35" customFormat="false" ht="23.85" hidden="false" customHeight="true" outlineLevel="0" collapsed="false">
      <c r="B35" s="166" t="s">
        <v>118</v>
      </c>
      <c r="C35" s="167" t="n">
        <f aca="false">IF((C36)&lt;0, C36/S36,"")</f>
        <v>0.0672038746092979</v>
      </c>
      <c r="D35" s="167" t="n">
        <f aca="false">IF((D36)&lt;0, D36/$S36,"")</f>
        <v>0.0380217773973746</v>
      </c>
      <c r="E35" s="167" t="n">
        <f aca="false">IF((E36)&lt;0, E36/$S36,"")</f>
        <v>0.10503369685745</v>
      </c>
      <c r="F35" s="167" t="n">
        <f aca="false">IF((F36)&lt;0, F36/$S36,"")</f>
        <v>0.00973452405703339</v>
      </c>
      <c r="G35" s="167" t="n">
        <f aca="false">IF((G36)&lt;0, G36/$S36,"")</f>
        <v>0.0307860490827714</v>
      </c>
      <c r="H35" s="167" t="n">
        <f aca="false">IF((H36)&lt;0, H36/$S36,"")</f>
        <v>0.0573278378072438</v>
      </c>
      <c r="I35" s="167" t="n">
        <f aca="false">IF((I36)&lt;0, I36/$S36,"")</f>
        <v>0.0438408163559905</v>
      </c>
      <c r="J35" s="167" t="n">
        <f aca="false">IF((J36)&lt;0, J36/$S36,"")</f>
        <v>0.0786304878380123</v>
      </c>
      <c r="K35" s="167" t="n">
        <f aca="false">IF((K36)&lt;0, K36/$S36,"")</f>
        <v>0.042502874390494</v>
      </c>
      <c r="L35" s="167" t="n">
        <f aca="false">IF((L36)&lt;0, L36/$S36,"")</f>
        <v>0.00584331290577346</v>
      </c>
      <c r="M35" s="167" t="n">
        <f aca="false">IF((M36)&lt;0, M36/$S36,"")</f>
        <v>0.00787661689633165</v>
      </c>
      <c r="N35" s="167" t="n">
        <f aca="false">IF((N36)&lt;0, N36/$S36,"")</f>
        <v>0.430371851036678</v>
      </c>
      <c r="O35" s="167" t="n">
        <f aca="false">IF((O36)&lt;0, O36/$S36,"")</f>
        <v>0.0162404472089312</v>
      </c>
      <c r="P35" s="167" t="str">
        <f aca="false">IF((P36)&lt;0, P36/$S36,"")</f>
        <v/>
      </c>
      <c r="Q35" s="167" t="n">
        <f aca="false">IF((Q36)&lt;0, Q36/$S36,"")</f>
        <v>0.0665858335566181</v>
      </c>
      <c r="R35" s="167"/>
      <c r="S35" s="164"/>
      <c r="T35" s="164"/>
      <c r="U35" s="164"/>
      <c r="V35" s="164"/>
      <c r="W35" s="164"/>
      <c r="X35" s="165"/>
      <c r="Y35" s="165"/>
      <c r="Z35" s="168" t="str">
        <f aca="false">IF((Z36)&lt;0, Z36/$S36,"")</f>
        <v/>
      </c>
      <c r="AA35" s="168" t="str">
        <f aca="false">IF((AA36)&lt;0, AA36/$S36,"")</f>
        <v/>
      </c>
      <c r="AB35" s="168" t="str">
        <f aca="false">IF((AB36)&lt;0, AB36/$S36,"")</f>
        <v/>
      </c>
      <c r="AC35" s="164"/>
      <c r="XFC35" s="0"/>
      <c r="XFD35" s="0"/>
    </row>
    <row r="36" customFormat="false" ht="12.8" hidden="false" customHeight="false" outlineLevel="0" collapsed="false">
      <c r="B36" s="169" t="s">
        <v>119</v>
      </c>
      <c r="C36" s="170" t="n">
        <f aca="false">IF(SUM(C2:C32) &gt; 0, -SUM(C2:C32), "-")</f>
        <v>-413.805566710872</v>
      </c>
      <c r="D36" s="170" t="n">
        <f aca="false">IF(SUM(D2:D32) &gt; 0, -SUM(D2:D32), "-")</f>
        <v>-234.117798039853</v>
      </c>
      <c r="E36" s="170" t="n">
        <f aca="false">IF(SUM(E2:E32) &gt; 0, -SUM(E2:E32), "-")</f>
        <v>-646.741407463753</v>
      </c>
      <c r="F36" s="170" t="n">
        <f aca="false">IF(SUM(F2:F32) &gt; 0, -SUM(F2:F32), "-")</f>
        <v>-59.94</v>
      </c>
      <c r="G36" s="170" t="n">
        <f aca="false">IF(SUM(G2:G32) &gt; 0, -SUM(G2:G32), "-")</f>
        <v>-189.564047631897</v>
      </c>
      <c r="H36" s="170" t="n">
        <f aca="false">IF(SUM(H2:H32) &gt; 0, -SUM(H2:H32), "-")</f>
        <v>-352.994206808031</v>
      </c>
      <c r="I36" s="170" t="n">
        <f aca="false">IF(SUM(I2:I32) &gt; 0, -SUM(I2:I32), "-")</f>
        <v>-269.948332037807</v>
      </c>
      <c r="J36" s="170" t="n">
        <f aca="false">IF(SUM(J2:J32) &gt; 0, -SUM(J2:J32), "-")</f>
        <v>-484.164548096744</v>
      </c>
      <c r="K36" s="170" t="n">
        <f aca="false">IF(SUM(K2:K32) &gt; 0, -SUM(K2:K32), "-")</f>
        <v>-261.71</v>
      </c>
      <c r="L36" s="170" t="n">
        <f aca="false">IF(SUM(L2:L32) &gt; 0, -SUM(L2:L32), "-")</f>
        <v>-35.98</v>
      </c>
      <c r="M36" s="170" t="n">
        <f aca="false">IF(SUM(M2:M32) &gt; 0, -SUM(M2:M32), "-")</f>
        <v>-48.5</v>
      </c>
      <c r="N36" s="170" t="n">
        <f aca="false">IF(SUM(N2:N32) &gt; 0, -SUM(N2:N32), "-")</f>
        <v>-2650</v>
      </c>
      <c r="O36" s="170" t="n">
        <f aca="false">IF(SUM(O2:O32) &gt; 0, -SUM(O2:O32), "-")</f>
        <v>-100</v>
      </c>
      <c r="P36" s="170" t="str">
        <f aca="false">IF(SUM(P2:P32) &gt; 0, -SUM(P2:P32), "-")</f>
        <v>-</v>
      </c>
      <c r="Q36" s="170" t="n">
        <f aca="false">IF(SUM(Q2:Q32) &gt; 0, -SUM(Q2:Q32), "-")</f>
        <v>-410</v>
      </c>
      <c r="R36" s="170"/>
      <c r="S36" s="171" t="n">
        <f aca="false">IF(SUM(S2:S32) &lt; 0, SUM(S2:S32), "-")</f>
        <v>-6157.46590678896</v>
      </c>
      <c r="T36" s="171"/>
      <c r="U36" s="171" t="n">
        <f aca="false">IF(SUM(U2:U32) &gt; 0, SUM(U2:U32), "-")</f>
        <v>6300</v>
      </c>
      <c r="V36" s="171" t="n">
        <f aca="false">IF(ISNUMBER(U36),SUM(S36:U36),"-")</f>
        <v>142.534093211044</v>
      </c>
      <c r="W36" s="171"/>
      <c r="Z36" s="170" t="str">
        <f aca="false">IF(SUM(Z2:Z32) &gt; 0, 0-SUM(Z2:Z32), "-")</f>
        <v>-</v>
      </c>
      <c r="AA36" s="170" t="str">
        <f aca="false">IF(SUM(AA2:AA32) &gt; 0, 0-SUM(AA2:AA32), "-")</f>
        <v>-</v>
      </c>
      <c r="AB36" s="170" t="str">
        <f aca="false">IF(SUM(AB2:AB32) &gt; 0, 0-SUM(AB2:AB32), "-")</f>
        <v>-</v>
      </c>
      <c r="AC36" s="172" t="str">
        <f aca="false">IF(SUM(AC2:AC32) &lt; 0, SUM(AC2:AC32), "-")</f>
        <v>-</v>
      </c>
      <c r="XFC36" s="0"/>
      <c r="XFD36" s="0"/>
    </row>
    <row r="37" customFormat="false" ht="12.8" hidden="false" customHeight="false" outlineLevel="0" collapsed="false">
      <c r="B37" s="173" t="s">
        <v>120</v>
      </c>
      <c r="C37" s="170" t="n">
        <f aca="false">IF(SUM(C2:C32) &gt; 0, -SUM(C2:C32)/31, "")</f>
        <v>-13.3485666680926</v>
      </c>
      <c r="D37" s="170" t="n">
        <f aca="false">IF(SUM(D2:D32) &gt; 0, -SUM(D2:D32)/31, "")</f>
        <v>-7.55218703354365</v>
      </c>
      <c r="E37" s="170" t="n">
        <f aca="false">IF(SUM(E2:E32) &gt; 0, -SUM(E2:E32)/31, "")</f>
        <v>-20.8626260472178</v>
      </c>
      <c r="F37" s="170" t="n">
        <f aca="false">IF(SUM(F2:F32) &gt; 0, -SUM(F2:F32)/31, "")</f>
        <v>-1.93354838709677</v>
      </c>
      <c r="G37" s="170" t="n">
        <f aca="false">IF(SUM(G2:G32) &gt; 0, -SUM(G2:G32)/31, "")</f>
        <v>-6.11496927844827</v>
      </c>
      <c r="H37" s="170" t="n">
        <f aca="false">IF(SUM(H2:H32) &gt; 0, -SUM(H2:H32)/31, "")</f>
        <v>-11.3869098970333</v>
      </c>
      <c r="I37" s="170" t="n">
        <f aca="false">IF(SUM(I2:I32) &gt; 0, -SUM(I2:I32)/31, "")</f>
        <v>-8.70801071089701</v>
      </c>
      <c r="J37" s="170" t="n">
        <f aca="false">IF(SUM(J2:J32) &gt; 0, -SUM(J2:J32)/31, "")</f>
        <v>-15.6182112289272</v>
      </c>
      <c r="K37" s="170" t="n">
        <f aca="false">IF(SUM(K2:K32) &gt; 0, -SUM(K2:K32)/31, "")</f>
        <v>-8.44225806451613</v>
      </c>
      <c r="L37" s="170" t="n">
        <f aca="false">IF(SUM(L2:L32) &gt; 0, -SUM(L2:L32)/31, "")</f>
        <v>-1.16064516129032</v>
      </c>
      <c r="M37" s="170" t="n">
        <f aca="false">IF(SUM(M2:M32) &gt; 0, -SUM(M2:M32)/31, "")</f>
        <v>-1.56451612903226</v>
      </c>
      <c r="N37" s="170" t="n">
        <f aca="false">IF(SUM(N2:N32) &gt; 0, -SUM(N2:N32)/31, "")</f>
        <v>-85.4838709677419</v>
      </c>
      <c r="O37" s="170" t="n">
        <f aca="false">IF(SUM(O2:O32) &gt; 0, -SUM(O2:O32)/31, "")</f>
        <v>-3.2258064516129</v>
      </c>
      <c r="P37" s="170" t="str">
        <f aca="false">IF(SUM(P2:P32) &gt; 0, -SUM(P2:P32)/31, "")</f>
        <v/>
      </c>
      <c r="Q37" s="170" t="n">
        <f aca="false">IF(SUM(Q2:Q32) &gt; 0, -SUM(Q2:Q32)/31, "")</f>
        <v>-13.2258064516129</v>
      </c>
      <c r="R37" s="170"/>
      <c r="S37" s="174" t="n">
        <f aca="false">IF(SUM(S2:S32) &lt; 0, SUM(S2:S32)/31, "")</f>
        <v>-198.627932477063</v>
      </c>
      <c r="T37" s="174"/>
      <c r="U37" s="174" t="n">
        <f aca="false">IF(SUM(U2:U32) &gt; 0, SUM(U2:U32)/31, "")</f>
        <v>203.225806451613</v>
      </c>
      <c r="V37" s="174" t="n">
        <f aca="false">IF(ISNUMBER(U37),SUM(S37:U37),"")</f>
        <v>4.59787397454991</v>
      </c>
      <c r="W37" s="174"/>
      <c r="Z37" s="170" t="str">
        <f aca="false">IF(SUM(Z2:Z32) &gt; 0, 0-SUM(Z2:Z32)/31, "")</f>
        <v/>
      </c>
      <c r="AA37" s="170" t="str">
        <f aca="false">IF(SUM(AA2:AA32) &gt; 0, 0-SUM(AA2:AA32)/31, "")</f>
        <v/>
      </c>
      <c r="AB37" s="170" t="str">
        <f aca="false">IF(SUM(AB2:AB32) &gt; 0, 0-SUM(AB2:AB32)/31, "")</f>
        <v/>
      </c>
      <c r="AC37" s="174" t="str">
        <f aca="false">IF(SUM(AC2:AC32) &lt; 0, SUM(AC2:AC32)/31, "")</f>
        <v/>
      </c>
      <c r="XFC37" s="0"/>
      <c r="XFD37" s="0"/>
    </row>
    <row r="38" customFormat="false" ht="12.8" hidden="false" customHeight="false" outlineLevel="0" collapsed="false">
      <c r="C38" s="155"/>
    </row>
    <row r="39" customFormat="false" ht="12.8" hidden="false" customHeight="false" outlineLevel="0" collapsed="false">
      <c r="V39" s="72"/>
    </row>
    <row r="41" customFormat="false" ht="12.8" hidden="false" customHeight="false" outlineLevel="0" collapsed="false">
      <c r="S41" s="72"/>
      <c r="T41" s="72"/>
    </row>
  </sheetData>
  <mergeCells count="19">
    <mergeCell ref="A1:B1"/>
    <mergeCell ref="C1:E1"/>
    <mergeCell ref="F1:G1"/>
    <mergeCell ref="H1:J1"/>
    <mergeCell ref="K1:P1"/>
    <mergeCell ref="S1:T1"/>
    <mergeCell ref="Z1:AB1"/>
    <mergeCell ref="W2:X2"/>
    <mergeCell ref="AE2:AF2"/>
    <mergeCell ref="W3:X32"/>
    <mergeCell ref="AE7:AG32"/>
    <mergeCell ref="S34:T35"/>
    <mergeCell ref="U34:U35"/>
    <mergeCell ref="V34:W35"/>
    <mergeCell ref="AC34:AC35"/>
    <mergeCell ref="S36:T36"/>
    <mergeCell ref="V36:W36"/>
    <mergeCell ref="S37:T37"/>
    <mergeCell ref="V37:W37"/>
  </mergeCells>
  <conditionalFormatting sqref="AG2">
    <cfRule type="cellIs" priority="2" operator="equal" aboveAverage="0" equalAverage="0" bottom="0" percent="0" rank="0" text="" dxfId="2">
      <formula>"YES"</formula>
    </cfRule>
    <cfRule type="cellIs" priority="3" operator="equal" aboveAverage="0" equalAverage="0" bottom="0" percent="0" rank="0" text="" dxfId="0">
      <formula>"NO"</formula>
    </cfRule>
  </conditionalFormatting>
  <conditionalFormatting sqref="C2:Q32">
    <cfRule type="dataBar" priority="4">
      <dataBar showValue="1" minLength="0" maxLength="100">
        <cfvo type="min" val="0"/>
        <cfvo type="max" val="0"/>
        <color rgb="FFAFD095"/>
      </dataBar>
      <extLst>
        <ext xmlns:x14="http://schemas.microsoft.com/office/spreadsheetml/2009/9/main" uri="{B025F937-C7B1-47D3-B67F-A62EFF666E3E}">
          <x14:id>{AC2B19F6-8B8E-463E-9FB3-718FC41D549F}</x14:id>
        </ext>
      </extLst>
    </cfRule>
  </conditionalFormatting>
  <printOptions headings="false" gridLines="false" gridLinesSet="true" horizontalCentered="false" verticalCentered="false"/>
  <pageMargins left="0.7875" right="0.7875" top="1.025" bottom="1.025"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extLst>
    <ext xmlns:x14="http://schemas.microsoft.com/office/spreadsheetml/2009/9/main" uri="{78C0D931-6437-407d-A8EE-F0AAD7539E65}">
      <x14:conditionalFormattings>
        <x14:conditionalFormatting xmlns:xm="http://schemas.microsoft.com/office/excel/2006/main">
          <x14:cfRule type="dataBar" id="{AC2B19F6-8B8E-463E-9FB3-718FC41D549F}">
            <x14:dataBar minLength="0" maxLength="100" axisPosition="automatic" gradient="true">
              <x14:cfvo type="autoMin"/>
              <x14:cfvo type="autoMax"/>
              <x14:negativeFillColor rgb="FFFF0000"/>
              <x14:axisColor rgb="FF000000"/>
            </x14:dataBar>
          </x14:cfRule>
          <xm:sqref>C2:Q32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emplate/>
  <TotalTime>191</TotalTime>
  <Application>LibreOffice/24.8.0.3$Linux_X86_64 LibreOffice_project/0bdf1299c94fe897b119f97f3c613e9dca6be583</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2024-09-07T22:56:44Z</dcterms:created>
  <dc:creator/>
  <dc:description/>
  <dc:language>en-CA</dc:language>
  <cp:lastModifiedBy/>
  <dcterms:modified xsi:type="dcterms:W3CDTF">2024-09-11T12:10:35Z</dcterms:modified>
  <cp:revision>29</cp:revision>
  <dc:subject/>
  <dc:title/>
</cp:coreProperties>
</file>